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информация для размещения на сайте\1\"/>
    </mc:Choice>
  </mc:AlternateContent>
  <xr:revisionPtr revIDLastSave="0" documentId="8_{B2404A17-6172-48BB-926C-03897E8E6B57}" xr6:coauthVersionLast="45" xr6:coauthVersionMax="45" xr10:uidLastSave="{00000000-0000-0000-0000-000000000000}"/>
  <bookViews>
    <workbookView xWindow="-120" yWindow="-120" windowWidth="29040" windowHeight="15840"/>
  </bookViews>
  <sheets>
    <sheet name="01.01.24" sheetId="1" r:id="rId1"/>
    <sheet name="01.01.2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6" i="2" l="1"/>
  <c r="E55" i="2"/>
  <c r="F55" i="2" s="1"/>
  <c r="G55" i="2" s="1"/>
  <c r="E54" i="2"/>
  <c r="E52" i="2"/>
  <c r="F52" i="2" s="1"/>
  <c r="E48" i="2"/>
  <c r="E46" i="2"/>
  <c r="F46" i="2" s="1"/>
  <c r="G46" i="2" s="1"/>
  <c r="E44" i="2"/>
  <c r="E42" i="2"/>
  <c r="F39" i="2"/>
  <c r="G39" i="2"/>
  <c r="F37" i="2"/>
  <c r="G37" i="2" s="1"/>
  <c r="F34" i="2"/>
  <c r="G34" i="2" s="1"/>
  <c r="F33" i="2"/>
  <c r="G33" i="2" s="1"/>
  <c r="F31" i="2"/>
  <c r="G31" i="2"/>
  <c r="E30" i="2"/>
  <c r="E28" i="2"/>
  <c r="F25" i="2"/>
  <c r="G25" i="2" s="1"/>
  <c r="E24" i="2"/>
  <c r="F24" i="2" s="1"/>
  <c r="G24" i="2" s="1"/>
  <c r="E20" i="2"/>
  <c r="F20" i="2"/>
  <c r="G20" i="2" s="1"/>
  <c r="E18" i="2"/>
  <c r="E56" i="1"/>
  <c r="E55" i="1"/>
  <c r="F55" i="1" s="1"/>
  <c r="G55" i="1" s="1"/>
  <c r="E54" i="1"/>
  <c r="E52" i="1"/>
  <c r="F52" i="1"/>
  <c r="G52" i="1" s="1"/>
  <c r="E48" i="1"/>
  <c r="F46" i="1"/>
  <c r="E46" i="1"/>
  <c r="E44" i="1"/>
  <c r="E42" i="1"/>
  <c r="F42" i="1" s="1"/>
  <c r="G42" i="1" s="1"/>
  <c r="F39" i="1"/>
  <c r="G39" i="1" s="1"/>
  <c r="F37" i="1"/>
  <c r="G37" i="1" s="1"/>
  <c r="F34" i="1"/>
  <c r="G34" i="1"/>
  <c r="F33" i="1"/>
  <c r="G33" i="1" s="1"/>
  <c r="F31" i="1"/>
  <c r="G31" i="1" s="1"/>
  <c r="E30" i="1"/>
  <c r="F30" i="1" s="1"/>
  <c r="G30" i="1" s="1"/>
  <c r="E28" i="1"/>
  <c r="F28" i="1" s="1"/>
  <c r="G28" i="1" s="1"/>
  <c r="G25" i="1"/>
  <c r="F25" i="1"/>
  <c r="E24" i="1"/>
  <c r="E20" i="1"/>
  <c r="E18" i="1"/>
  <c r="G18" i="1" s="1"/>
  <c r="F18" i="2"/>
  <c r="G18" i="2" s="1"/>
  <c r="F30" i="2"/>
  <c r="G30" i="2" s="1"/>
  <c r="F48" i="2"/>
  <c r="G48" i="2"/>
  <c r="F56" i="2"/>
  <c r="G56" i="2" s="1"/>
  <c r="F28" i="2"/>
  <c r="G28" i="2"/>
  <c r="F44" i="2"/>
  <c r="G44" i="2"/>
  <c r="F54" i="2"/>
  <c r="G54" i="2" s="1"/>
  <c r="F18" i="1"/>
  <c r="G46" i="1"/>
  <c r="F48" i="1"/>
  <c r="G48" i="1" s="1"/>
  <c r="F56" i="1"/>
  <c r="G56" i="1"/>
  <c r="F24" i="1"/>
  <c r="G24" i="1"/>
  <c r="F44" i="1"/>
  <c r="G44" i="1"/>
  <c r="F54" i="1"/>
  <c r="G54" i="1"/>
  <c r="G52" i="2" l="1"/>
  <c r="F20" i="1"/>
  <c r="G20" i="1" s="1"/>
  <c r="F42" i="2"/>
  <c r="G42" i="2" s="1"/>
</calcChain>
</file>

<file path=xl/comments1.xml><?xml version="1.0" encoding="utf-8"?>
<comments xmlns="http://schemas.openxmlformats.org/spreadsheetml/2006/main">
  <authors>
    <author>peo_econ</author>
    <author>econ_epp</author>
  </authors>
  <commentLis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2017 г не меняем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2018 г не меняем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2018 г не меняем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2018 г не меняем</t>
        </r>
      </text>
    </comment>
    <comment ref="E34" authorId="1" shapeId="0">
      <text>
        <r>
          <rPr>
            <b/>
            <sz val="8"/>
            <color indexed="81"/>
            <rFont val="Tahoma"/>
            <family val="2"/>
            <charset val="204"/>
          </rPr>
          <t>econ_epp:</t>
        </r>
        <r>
          <rPr>
            <sz val="8"/>
            <color indexed="81"/>
            <rFont val="Tahoma"/>
            <family val="2"/>
            <charset val="204"/>
          </rPr>
          <t xml:space="preserve">
на 2018 год не меняем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2017 г не меняем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2017 г не меняем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04"/>
          </rPr>
          <t>econ_epp:</t>
        </r>
        <r>
          <rPr>
            <sz val="8"/>
            <color indexed="81"/>
            <rFont val="Tahoma"/>
            <family val="2"/>
            <charset val="204"/>
          </rPr>
          <t xml:space="preserve">
Киркина 545-420 (нач.СОП)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2017 год не меняем</t>
        </r>
      </text>
    </comment>
  </commentList>
</comments>
</file>

<file path=xl/comments2.xml><?xml version="1.0" encoding="utf-8"?>
<comments xmlns="http://schemas.openxmlformats.org/spreadsheetml/2006/main">
  <authors>
    <author>peo_econ</author>
    <author>econ_epp</author>
  </authors>
  <commentLis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2017 г не меняем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2018 г не меняем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2018 г не меняем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2018 г не меняем</t>
        </r>
      </text>
    </comment>
    <comment ref="E34" authorId="1" shapeId="0">
      <text>
        <r>
          <rPr>
            <b/>
            <sz val="8"/>
            <color indexed="81"/>
            <rFont val="Tahoma"/>
            <family val="2"/>
            <charset val="204"/>
          </rPr>
          <t>econ_epp:</t>
        </r>
        <r>
          <rPr>
            <sz val="8"/>
            <color indexed="81"/>
            <rFont val="Tahoma"/>
            <family val="2"/>
            <charset val="204"/>
          </rPr>
          <t xml:space="preserve">
на 2018 год не меняем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2017 г не меняем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2017 г не меняем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04"/>
          </rPr>
          <t>econ_epp:</t>
        </r>
        <r>
          <rPr>
            <sz val="8"/>
            <color indexed="81"/>
            <rFont val="Tahoma"/>
            <family val="2"/>
            <charset val="204"/>
          </rPr>
          <t xml:space="preserve">
Киркина 545-420 (нач.СОП)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  <charset val="204"/>
          </rPr>
          <t>peo_econ:</t>
        </r>
        <r>
          <rPr>
            <sz val="8"/>
            <color indexed="81"/>
            <rFont val="Tahoma"/>
            <family val="2"/>
            <charset val="204"/>
          </rPr>
          <t xml:space="preserve">
на 2017 год не меняем</t>
        </r>
      </text>
    </comment>
  </commentList>
</comments>
</file>

<file path=xl/sharedStrings.xml><?xml version="1.0" encoding="utf-8"?>
<sst xmlns="http://schemas.openxmlformats.org/spreadsheetml/2006/main" count="217" uniqueCount="98">
  <si>
    <t>Приложение №3</t>
  </si>
  <si>
    <t>к приказу № _____от  "____" _________2023 г.</t>
  </si>
  <si>
    <t>ПРЕЙСКУРАНТ</t>
  </si>
  <si>
    <t>цен на  услуги VIP-зала</t>
  </si>
  <si>
    <t>в АО "Надымское авиапредприятие"</t>
  </si>
  <si>
    <t>№ п/п</t>
  </si>
  <si>
    <t>Наименование</t>
  </si>
  <si>
    <t>Единица</t>
  </si>
  <si>
    <t>Цена</t>
  </si>
  <si>
    <t xml:space="preserve">НДС </t>
  </si>
  <si>
    <t>Приме-</t>
  </si>
  <si>
    <t>услуги</t>
  </si>
  <si>
    <t>измерен.</t>
  </si>
  <si>
    <t>без НДС</t>
  </si>
  <si>
    <t>с НДС</t>
  </si>
  <si>
    <t>чание</t>
  </si>
  <si>
    <t>Анализ ПВК-жидкости</t>
  </si>
  <si>
    <t>руб-проба</t>
  </si>
  <si>
    <t>Анализ содержания</t>
  </si>
  <si>
    <t>ПВК-жидкости в ТС-1</t>
  </si>
  <si>
    <t>руб-анализ</t>
  </si>
  <si>
    <t>Анализ авиакеросина</t>
  </si>
  <si>
    <t>Анализ содержания воды</t>
  </si>
  <si>
    <t>в нефтепродуктах</t>
  </si>
  <si>
    <t>Услуги, предоставляемые при погрузке</t>
  </si>
  <si>
    <t>(выгрузке) силами Заказчика</t>
  </si>
  <si>
    <t>руб-кг</t>
  </si>
  <si>
    <t>приказ до ТА и касса в а/в</t>
  </si>
  <si>
    <t>по авиационной безопасности не положено пускать на перрон чужих</t>
  </si>
  <si>
    <t>Хранение груза на грузовом</t>
  </si>
  <si>
    <t>руб-1 место</t>
  </si>
  <si>
    <t>складе (сверх установленных сроков)</t>
  </si>
  <si>
    <t>в сутки</t>
  </si>
  <si>
    <t>можно поднять</t>
  </si>
  <si>
    <t>Взвешивание груза на автомобильных</t>
  </si>
  <si>
    <t>весах СОП при повторном взвешивании</t>
  </si>
  <si>
    <t>или по просьбе Заказчика</t>
  </si>
  <si>
    <t>руб-взвеш.</t>
  </si>
  <si>
    <t>только если есть приказ директора, весы одни на город и если они сломаются,то будет плохо, но можно поднять на величину инфляции</t>
  </si>
  <si>
    <t>Упаковка груза на грузовом складе</t>
  </si>
  <si>
    <t>руб-ед.</t>
  </si>
  <si>
    <t>почти не предоставляем эту услугу, так как не заказываем как таковых расходных материалов для упаковки, бывают дают коробки какие-то</t>
  </si>
  <si>
    <t xml:space="preserve">Стоимость услуги по обеспечению </t>
  </si>
  <si>
    <t>авиаГСМ при использовании</t>
  </si>
  <si>
    <t xml:space="preserve"> транспорта "Заказчика"</t>
  </si>
  <si>
    <t>руб/т</t>
  </si>
  <si>
    <t>Объявление по радиосети</t>
  </si>
  <si>
    <t>аэровокзала (по запросам)</t>
  </si>
  <si>
    <t>руб-объявлен.</t>
  </si>
  <si>
    <t>Предоставление места в общежитии</t>
  </si>
  <si>
    <t>руб-1м.-сут.</t>
  </si>
  <si>
    <t>Предоставление одного места в 2-х местном номере улучшенной планировки  в общежитии</t>
  </si>
  <si>
    <t>Предоставление 1-местного номера улучшенной планировки в общежитии</t>
  </si>
  <si>
    <t>руб-номер-сут.</t>
  </si>
  <si>
    <t>Посещение общественного</t>
  </si>
  <si>
    <t>туалета (кроме пассажиров при</t>
  </si>
  <si>
    <t>предъявлении авиабилета)</t>
  </si>
  <si>
    <t>руб-посещ</t>
  </si>
  <si>
    <t>туалет новый бесплатно для всех</t>
  </si>
  <si>
    <t>Услуги по ксерокопированию</t>
  </si>
  <si>
    <t>документов</t>
  </si>
  <si>
    <t>руб-1 стран</t>
  </si>
  <si>
    <t>Оформление разового пропуска</t>
  </si>
  <si>
    <t>для проезда автотранспорта</t>
  </si>
  <si>
    <t>на территорию а/порта</t>
  </si>
  <si>
    <t>руб-пропуск</t>
  </si>
  <si>
    <t>Хранение одного места багажа в</t>
  </si>
  <si>
    <t>камере хранения</t>
  </si>
  <si>
    <t>руб-место</t>
  </si>
  <si>
    <t>камере хранения свыше суток</t>
  </si>
  <si>
    <t xml:space="preserve">Штраф за утерю жетона, выдаваемого  </t>
  </si>
  <si>
    <t xml:space="preserve">в камере хранения </t>
  </si>
  <si>
    <t>руб-жетон</t>
  </si>
  <si>
    <t>Перемещение термобоксов из</t>
  </si>
  <si>
    <t>багажного отделения ВС в салон</t>
  </si>
  <si>
    <t xml:space="preserve">Дополнительное оформление </t>
  </si>
  <si>
    <t>опоздавшего пассажира</t>
  </si>
  <si>
    <t>руб-пасс.</t>
  </si>
  <si>
    <t>эту услугу сначала ввели, потом прекратили, вроде как это незаконно по документам, уточнить у реководства, можно поднять на 200-300 рублейц</t>
  </si>
  <si>
    <t>Обеспечение базировочных ВС бортпитанием</t>
  </si>
  <si>
    <t>Выгрузка и загрузка контейнеров с бортпитанием с(на) ВС (запасной аэропорт, базировочные)</t>
  </si>
  <si>
    <t>Обслуживание пассажира в VIP- зале</t>
  </si>
  <si>
    <t>при вылете</t>
  </si>
  <si>
    <t>*</t>
  </si>
  <si>
    <t>при прилете</t>
  </si>
  <si>
    <t>транзитного пассажира</t>
  </si>
  <si>
    <t>руб-чел</t>
  </si>
  <si>
    <t>Аренда конференц-зала</t>
  </si>
  <si>
    <t>руб-час</t>
  </si>
  <si>
    <t>Доставка прибывающих пассажиров бизнес-класса (без предоставления услуг VIP-зала)</t>
  </si>
  <si>
    <t>руб-ед</t>
  </si>
  <si>
    <t xml:space="preserve">*     Плата не взимается за детей до 2-х лет включительно,  с граждан РФ, имеющих звания Герой Советского Союза, Герой РФ и Полный кавалер ордена Славы .  </t>
  </si>
  <si>
    <t xml:space="preserve">Заместитель генерального директора </t>
  </si>
  <si>
    <t xml:space="preserve">по экономике и финансам </t>
  </si>
  <si>
    <t>Н.А. Скоробогатова</t>
  </si>
  <si>
    <t>к приказу № _____от  "____" _________2022 г.</t>
  </si>
  <si>
    <t xml:space="preserve">*     Плата не взимается за детей до 2-х лет включительно,  с граждан РФ, имеющих звания Герой Советского                              Союза, Герой РФ и Полный кавалер ордена Славы .  </t>
  </si>
  <si>
    <t>М.Ю.Жулканич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</si>
</sst>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13" x14ac:knownFonts="1">
    <font>
      <sz val="10"/>
      <name val="Arial Cyr"/>
      <charset val="204"/>
    </font>
    <font>
      <b/>
      <sz val="10"/>
      <color indexed="10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8" xfId="0" applyBorder="1"/>
    <xf numFmtId="0" fontId="0" fillId="0" borderId="7" xfId="0" applyBorder="1"/>
    <xf numFmtId="4" fontId="0" fillId="0" borderId="7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4" fontId="0" fillId="0" borderId="3" xfId="0" applyNumberFormat="1" applyBorder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 applyBorder="1" applyAlignment="1">
      <alignment horizontal="center"/>
    </xf>
    <xf numFmtId="4" fontId="0" fillId="0" borderId="5" xfId="0" applyNumberFormat="1" applyFill="1" applyBorder="1"/>
    <xf numFmtId="0" fontId="0" fillId="0" borderId="3" xfId="0" applyFill="1" applyBorder="1"/>
    <xf numFmtId="2" fontId="0" fillId="0" borderId="0" xfId="0" applyNumberFormat="1" applyFill="1" applyAlignment="1">
      <alignment horizontal="center"/>
    </xf>
    <xf numFmtId="2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14" fontId="5" fillId="0" borderId="5" xfId="0" applyNumberFormat="1" applyFont="1" applyFill="1" applyBorder="1"/>
    <xf numFmtId="0" fontId="1" fillId="0" borderId="0" xfId="0" applyFont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0" borderId="1" xfId="0" applyFill="1" applyBorder="1"/>
    <xf numFmtId="2" fontId="0" fillId="0" borderId="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4" fontId="5" fillId="0" borderId="3" xfId="0" applyNumberFormat="1" applyFont="1" applyFill="1" applyBorder="1"/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3" fillId="0" borderId="3" xfId="0" applyFont="1" applyFill="1" applyBorder="1"/>
    <xf numFmtId="0" fontId="0" fillId="0" borderId="4" xfId="0" applyFill="1" applyBorder="1" applyAlignment="1">
      <alignment horizontal="center"/>
    </xf>
    <xf numFmtId="0" fontId="3" fillId="0" borderId="5" xfId="0" applyFont="1" applyFill="1" applyBorder="1"/>
    <xf numFmtId="14" fontId="5" fillId="0" borderId="7" xfId="0" applyNumberFormat="1" applyFont="1" applyFill="1" applyBorder="1"/>
    <xf numFmtId="0" fontId="5" fillId="0" borderId="1" xfId="0" applyFont="1" applyFill="1" applyBorder="1"/>
    <xf numFmtId="0" fontId="5" fillId="0" borderId="5" xfId="0" applyFont="1" applyFill="1" applyBorder="1"/>
    <xf numFmtId="4" fontId="0" fillId="0" borderId="4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4" fontId="5" fillId="2" borderId="3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left" wrapText="1"/>
    </xf>
    <xf numFmtId="0" fontId="0" fillId="0" borderId="7" xfId="0" applyFill="1" applyBorder="1"/>
    <xf numFmtId="0" fontId="3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4" fontId="0" fillId="0" borderId="11" xfId="0" applyNumberFormat="1" applyFill="1" applyBorder="1" applyAlignment="1">
      <alignment horizontal="center"/>
    </xf>
    <xf numFmtId="14" fontId="8" fillId="0" borderId="7" xfId="0" applyNumberFormat="1" applyFont="1" applyFill="1" applyBorder="1"/>
    <xf numFmtId="0" fontId="0" fillId="0" borderId="7" xfId="0" applyFill="1" applyBorder="1" applyAlignment="1">
      <alignment horizontal="left" vertical="justify" wrapText="1"/>
    </xf>
    <xf numFmtId="0" fontId="0" fillId="0" borderId="9" xfId="0" applyFill="1" applyBorder="1"/>
    <xf numFmtId="0" fontId="0" fillId="0" borderId="12" xfId="0" applyFill="1" applyBorder="1" applyAlignment="1">
      <alignment horizontal="center"/>
    </xf>
    <xf numFmtId="14" fontId="8" fillId="0" borderId="1" xfId="0" applyNumberFormat="1" applyFont="1" applyFill="1" applyBorder="1"/>
    <xf numFmtId="0" fontId="0" fillId="0" borderId="10" xfId="0" applyFill="1" applyBorder="1"/>
    <xf numFmtId="4" fontId="0" fillId="0" borderId="0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14" fontId="8" fillId="0" borderId="5" xfId="0" applyNumberFormat="1" applyFont="1" applyFill="1" applyBorder="1"/>
    <xf numFmtId="4" fontId="0" fillId="0" borderId="5" xfId="0" applyNumberFormat="1" applyFont="1" applyFill="1" applyBorder="1" applyAlignment="1">
      <alignment horizontal="center"/>
    </xf>
    <xf numFmtId="0" fontId="0" fillId="0" borderId="14" xfId="0" applyFill="1" applyBorder="1"/>
    <xf numFmtId="4" fontId="11" fillId="0" borderId="0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14" fontId="8" fillId="0" borderId="3" xfId="0" applyNumberFormat="1" applyFont="1" applyFill="1" applyBorder="1"/>
    <xf numFmtId="4" fontId="11" fillId="0" borderId="7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4" fontId="12" fillId="0" borderId="7" xfId="0" applyNumberFormat="1" applyFont="1" applyFill="1" applyBorder="1"/>
    <xf numFmtId="2" fontId="0" fillId="0" borderId="7" xfId="0" applyNumberForma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4" fontId="0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EO/PEO_SE/18/&#1050;&#1072;&#1083;&#1100;&#1082;&#1091;&#1083;&#1103;&#1094;&#1080;&#1080;/&#1061;&#1088;&#1072;&#1085;&#1077;&#1085;&#1080;&#1077;%20&#1075;&#1088;&#1091;&#1079;&#1072;%20&#1085;&#1072;%20&#1075;&#1088;&#1091;&#1079;&#1086;&#1074;&#1086;&#1084;%20&#1089;&#1082;&#1083;&#1072;&#1076;&#1077;%20(&#1082;%20&#1087;&#1088;&#1080;&#1083;&#1086;&#1078;&#1077;&#1085;&#1080;&#1102;%20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EO/PEO_SE/&#1056;&#1072;&#1089;&#1095;&#1077;&#1090;&#1099;/&#1043;&#1057;&#1052;/&#1054;&#1073;&#1077;&#1089;&#1087;&#1077;&#1095;&#1077;&#1085;&#1080;&#1077;%20&#1072;&#1074;&#1080;&#1072;&#1043;&#1057;&#1052;%2008%20(&#1053;&#1057;&#104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EO/peo_epp/2017/&#1050;&#1040;&#1051;&#1068;&#1050;&#1059;&#1051;&#1071;&#1062;&#1048;&#1048;/&#1056;&#1072;&#1079;&#1085;&#1086;&#1077;/&#1055;&#1088;&#1086;&#1087;&#1091;&#1089;&#1082;%20&#1076;&#1083;&#1103;%20&#1072;&#1074;&#1090;&#1086;&#1090;&#1088;%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EO/PEO_SE/18/&#1050;&#1072;&#1083;&#1100;&#1082;&#1091;&#1083;&#1103;&#1094;&#1080;&#1080;/&#1057;&#1054;&#1055;/&#1050;&#1072;&#1084;&#1077;&#1088;&#1072;%20&#1093;&#1088;&#1072;&#1085;&#1077;&#1085;&#1080;&#1103;%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EO/PEO_SE/18/&#1050;&#1072;&#1083;&#1100;&#1082;&#1091;&#1083;&#1103;&#1094;&#1080;&#1080;/&#1057;&#1054;&#1055;/&#1055;&#1077;&#1088;&#1077;&#1084;&#1077;&#1097;.%20&#1090;&#1077;&#1088;&#1084;&#1086;&#1073;&#1086;&#1082;&#1089;&#1086;&#1074;,%20&#1076;&#1086;&#1089;&#1090;&#1072;&#1074;&#1082;&#1072;%20&#1073;&#1086;&#1088;&#1090;&#1087;&#1080;&#1090;&#1072;&#1085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EO/PEO_SE/&#1056;&#1072;&#1089;&#1095;&#1077;&#1090;&#1099;/&#1057;&#1054;&#1055;/&#1054;&#1087;&#1086;&#1079;&#1076;&#1072;&#1074;&#1096;&#1080;&#1081;%20&#1087;&#1072;&#1089;&#1089;&#1072;&#1078;&#1080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ран.груза на складе"/>
      <sheetName val="хран.груза на складе (2)"/>
      <sheetName val="хран.груза на складе (3)"/>
      <sheetName val="хран.груза на складе (2018)"/>
    </sheetNames>
    <sheetDataSet>
      <sheetData sheetId="0" refreshError="1"/>
      <sheetData sheetId="1" refreshError="1"/>
      <sheetData sheetId="2" refreshError="1"/>
      <sheetData sheetId="3">
        <row r="23">
          <cell r="D23">
            <v>269.49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24"/>
      <sheetName val="расчет24"/>
      <sheetName val="калькуляция 23"/>
      <sheetName val="расчет23"/>
      <sheetName val="калькуляция 22"/>
      <sheetName val="расчет22"/>
      <sheetName val="калькуляция 21"/>
      <sheetName val="расчет21"/>
      <sheetName val="калькуляция 20 (Х.Р) "/>
      <sheetName val="расчет20"/>
      <sheetName val="калькуляция 19 (Х.Р) "/>
      <sheetName val="расчет19"/>
      <sheetName val="калькуляция 18 (Х.Р)"/>
      <sheetName val="калькуляция 18"/>
      <sheetName val="расчет18"/>
      <sheetName val="калькуляция 17"/>
      <sheetName val="расчет17"/>
      <sheetName val="калькуляция 16"/>
      <sheetName val="расчет16"/>
      <sheetName val="калькуляция 15"/>
      <sheetName val="расчет15"/>
      <sheetName val="калькуляция 14 (2)"/>
      <sheetName val="калькуляция 14"/>
      <sheetName val="расчет 14"/>
      <sheetName val="Коэф"/>
      <sheetName val="АР"/>
      <sheetName val="К1"/>
      <sheetName val="К2"/>
      <sheetName val="Прочие"/>
      <sheetName val="АРк"/>
      <sheetName val="калькуляция 08"/>
      <sheetName val="калькуляция 07 (01.03)"/>
      <sheetName val="калькуляция 07 (01.03) (2)"/>
      <sheetName val="калькуляция 07 (3)"/>
      <sheetName val="калькуляция 07"/>
      <sheetName val="калькуляция 07 (2)"/>
      <sheetName val="Площ"/>
      <sheetName val="ТОНН"/>
      <sheetName val="связь"/>
      <sheetName val="автоГСМ"/>
      <sheetName val="Числ"/>
      <sheetName val="ФОТ "/>
      <sheetName val="МВМ"/>
      <sheetName val="1,3,1"/>
      <sheetName val="Выручка"/>
      <sheetName val="Д"/>
      <sheetName val="1.3.2 факт"/>
      <sheetName val="1.3.3.факт"/>
      <sheetName val="отчет"/>
      <sheetName val="1.1"/>
      <sheetName val=" АД,МВЛ"/>
      <sheetName val=" АД,МВЛ (~)"/>
      <sheetName val="АТБ"/>
      <sheetName val="АТБ (~)"/>
      <sheetName val="ТА"/>
      <sheetName val="ТА (~)"/>
      <sheetName val="Ф РЕЗ"/>
      <sheetName val="Ф РЕЗ (~)"/>
      <sheetName val="3,1"/>
      <sheetName val="3,2"/>
      <sheetName val="3,3"/>
      <sheetName val="3,4новаяЗП"/>
      <sheetName val="3,4 (2)"/>
      <sheetName val="ЗП БЭРТОС"/>
      <sheetName val="01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8">
          <cell r="C28">
            <v>1520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 18"/>
      <sheetName val="Расчет 18"/>
      <sheetName val="кальк 17"/>
      <sheetName val="Расчет 17"/>
      <sheetName val="кальк 15"/>
      <sheetName val="Расчет 15"/>
      <sheetName val="кальк 14"/>
      <sheetName val="Расчет 14"/>
      <sheetName val="кальк 13"/>
      <sheetName val="Расчет 13"/>
    </sheetNames>
    <sheetDataSet>
      <sheetData sheetId="0">
        <row r="28">
          <cell r="H28">
            <v>324.58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раф 18"/>
      <sheetName val="свыше суток 2018"/>
      <sheetName val="1 место 2018"/>
      <sheetName val="ФОТ 18"/>
      <sheetName val="штраф 17"/>
      <sheetName val="свыше суток 2017"/>
      <sheetName val="1 место 2017"/>
      <sheetName val="ФОТ 17"/>
      <sheetName val="штраф"/>
      <sheetName val="свыше суток 2012"/>
      <sheetName val="хран.св.суток"/>
      <sheetName val="одно место багажа"/>
      <sheetName val="1 место 2012"/>
      <sheetName val="ФОТ 11"/>
      <sheetName val="ФОТ 10"/>
    </sheetNames>
    <sheetDataSet>
      <sheetData sheetId="0">
        <row r="30">
          <cell r="E30">
            <v>145.76</v>
          </cell>
        </row>
      </sheetData>
      <sheetData sheetId="1">
        <row r="29">
          <cell r="E29">
            <v>285.58999999999997</v>
          </cell>
        </row>
      </sheetData>
      <sheetData sheetId="2">
        <row r="29">
          <cell r="E29">
            <v>154.24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.загр.01.01.2018"/>
      <sheetName val="Лист 18"/>
      <sheetName val="термобокс 18"/>
      <sheetName val="б.пит.базир. 18"/>
      <sheetName val="расчет ФОТ 18"/>
      <sheetName val="выгр.загр.01.01.2017"/>
      <sheetName val="Лист 17"/>
      <sheetName val="термобокс 17"/>
      <sheetName val="б.пит.базир. 17"/>
      <sheetName val="расчет ФОТ 17"/>
      <sheetName val="термобокс 16"/>
      <sheetName val="выгр.загр.01.01.2016"/>
      <sheetName val="Лист 16"/>
      <sheetName val="б.пит.базир. 16"/>
      <sheetName val="расчет ФОТ 16"/>
      <sheetName val="б.пит.базир. 15"/>
      <sheetName val="расчет ФОТ"/>
      <sheetName val="б.пит.базир. 14"/>
      <sheetName val="Лист3"/>
      <sheetName val="б.пит.базир.прил. 14 "/>
      <sheetName val="б.пит. 14"/>
      <sheetName val="Лист3 (2)"/>
      <sheetName val="б.пит.13"/>
      <sheetName val="Лист2"/>
      <sheetName val="термобокс 15"/>
      <sheetName val="термобокс 13"/>
    </sheetNames>
    <sheetDataSet>
      <sheetData sheetId="0">
        <row r="26">
          <cell r="B26">
            <v>54.24</v>
          </cell>
        </row>
      </sheetData>
      <sheetData sheetId="1" refreshError="1"/>
      <sheetData sheetId="2">
        <row r="21">
          <cell r="B21">
            <v>30</v>
          </cell>
        </row>
      </sheetData>
      <sheetData sheetId="3">
        <row r="24">
          <cell r="B24">
            <v>72.88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01 24  (2)"/>
      <sheetName val="01 01 24 ХР"/>
      <sheetName val="расчет (2)"/>
      <sheetName val="01 01 23 ХР"/>
      <sheetName val="01 01 22 ХР "/>
      <sheetName val="01 01 21 "/>
      <sheetName val="расчет"/>
      <sheetName val="01 01 21 ХР"/>
      <sheetName val="01 01 12"/>
      <sheetName val="01 06 11"/>
      <sheetName val="12 07 13"/>
      <sheetName val="01 01 18"/>
      <sheetName val="01 01 19"/>
      <sheetName val="01 01 20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9">
          <cell r="E29">
            <v>1476.27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99FF"/>
  </sheetPr>
  <dimension ref="A1:N67"/>
  <sheetViews>
    <sheetView tabSelected="1" topLeftCell="B1" workbookViewId="0">
      <selection activeCell="K64" sqref="K64"/>
    </sheetView>
  </sheetViews>
  <sheetFormatPr defaultRowHeight="12.75" x14ac:dyDescent="0.2"/>
  <cols>
    <col min="1" max="1" width="1.42578125" hidden="1" customWidth="1"/>
    <col min="2" max="2" width="5.85546875" style="1" customWidth="1"/>
    <col min="3" max="3" width="33.7109375" customWidth="1"/>
    <col min="4" max="4" width="13.42578125" customWidth="1"/>
    <col min="5" max="5" width="9.42578125" style="1" customWidth="1"/>
    <col min="6" max="6" width="8" style="1" customWidth="1"/>
    <col min="7" max="7" width="9.28515625" style="1" customWidth="1"/>
    <col min="8" max="8" width="14" customWidth="1"/>
    <col min="10" max="11" width="9.28515625" bestFit="1" customWidth="1"/>
    <col min="12" max="12" width="4.5703125" customWidth="1"/>
    <col min="13" max="13" width="6.7109375" bestFit="1" customWidth="1"/>
  </cols>
  <sheetData>
    <row r="1" spans="2:14" x14ac:dyDescent="0.2">
      <c r="E1" t="s">
        <v>0</v>
      </c>
      <c r="I1" s="2"/>
      <c r="J1" s="2"/>
      <c r="K1" s="2"/>
      <c r="L1" s="2"/>
      <c r="M1" s="2"/>
      <c r="N1" s="2"/>
    </row>
    <row r="2" spans="2:14" x14ac:dyDescent="0.2">
      <c r="E2" t="s">
        <v>1</v>
      </c>
      <c r="F2" s="3"/>
      <c r="G2" s="3"/>
      <c r="I2" s="2"/>
      <c r="J2" s="2"/>
      <c r="K2" s="2"/>
      <c r="L2" s="2"/>
      <c r="M2" s="2"/>
      <c r="N2" s="2"/>
    </row>
    <row r="3" spans="2:14" ht="13.5" customHeight="1" x14ac:dyDescent="0.2">
      <c r="D3" s="5"/>
      <c r="E3" s="6"/>
      <c r="F3" s="6"/>
      <c r="G3" s="6"/>
      <c r="H3" s="5"/>
      <c r="I3" s="2"/>
      <c r="J3" s="2"/>
      <c r="K3" s="2"/>
      <c r="L3" s="2"/>
      <c r="M3" s="2"/>
      <c r="N3" s="2"/>
    </row>
    <row r="4" spans="2:14" ht="14.25" customHeight="1" x14ac:dyDescent="0.25">
      <c r="B4" s="112" t="s">
        <v>2</v>
      </c>
      <c r="C4" s="112"/>
      <c r="D4" s="112"/>
      <c r="E4" s="112"/>
      <c r="F4" s="112"/>
      <c r="G4" s="112"/>
      <c r="H4" s="112"/>
      <c r="I4" s="2"/>
      <c r="J4" s="2"/>
      <c r="K4" s="2"/>
      <c r="L4" s="2"/>
      <c r="M4" s="2"/>
      <c r="N4" s="2"/>
    </row>
    <row r="5" spans="2:14" ht="14.25" customHeight="1" x14ac:dyDescent="0.25">
      <c r="B5" s="112" t="s">
        <v>3</v>
      </c>
      <c r="C5" s="112"/>
      <c r="D5" s="112"/>
      <c r="E5" s="112"/>
      <c r="F5" s="112"/>
      <c r="G5" s="112"/>
      <c r="H5" s="112"/>
    </row>
    <row r="6" spans="2:14" ht="15.75" x14ac:dyDescent="0.25">
      <c r="B6" s="112" t="s">
        <v>4</v>
      </c>
      <c r="C6" s="112"/>
      <c r="D6" s="112"/>
      <c r="E6" s="112"/>
      <c r="F6" s="112"/>
      <c r="G6" s="112"/>
      <c r="H6" s="112"/>
    </row>
    <row r="7" spans="2:14" x14ac:dyDescent="0.2">
      <c r="B7" s="10" t="s">
        <v>5</v>
      </c>
      <c r="C7" s="11" t="s">
        <v>6</v>
      </c>
      <c r="D7" s="10" t="s">
        <v>7</v>
      </c>
      <c r="E7" s="10" t="s">
        <v>8</v>
      </c>
      <c r="F7" s="10" t="s">
        <v>9</v>
      </c>
      <c r="G7" s="10" t="s">
        <v>8</v>
      </c>
      <c r="H7" s="10" t="s">
        <v>10</v>
      </c>
      <c r="I7" s="13"/>
    </row>
    <row r="8" spans="2:14" x14ac:dyDescent="0.2">
      <c r="B8" s="14"/>
      <c r="C8" s="15" t="s">
        <v>11</v>
      </c>
      <c r="D8" s="14" t="s">
        <v>12</v>
      </c>
      <c r="E8" s="14" t="s">
        <v>13</v>
      </c>
      <c r="F8" s="16">
        <v>0.2</v>
      </c>
      <c r="G8" s="14" t="s">
        <v>14</v>
      </c>
      <c r="H8" s="17" t="s">
        <v>15</v>
      </c>
      <c r="I8" s="12"/>
    </row>
    <row r="9" spans="2:14" x14ac:dyDescent="0.2">
      <c r="B9" s="18">
        <v>1</v>
      </c>
      <c r="C9" s="19">
        <v>2</v>
      </c>
      <c r="D9" s="20">
        <v>3</v>
      </c>
      <c r="E9" s="19">
        <v>4</v>
      </c>
      <c r="F9" s="19">
        <v>5</v>
      </c>
      <c r="G9" s="19">
        <v>6</v>
      </c>
      <c r="H9" s="19">
        <v>7</v>
      </c>
    </row>
    <row r="10" spans="2:14" hidden="1" x14ac:dyDescent="0.2">
      <c r="B10" s="10"/>
      <c r="D10" s="21"/>
      <c r="F10" s="10"/>
      <c r="G10" s="22"/>
      <c r="H10" s="21"/>
    </row>
    <row r="11" spans="2:14" hidden="1" x14ac:dyDescent="0.2">
      <c r="B11" s="19">
        <v>1</v>
      </c>
      <c r="C11" s="23" t="s">
        <v>16</v>
      </c>
      <c r="D11" s="24" t="s">
        <v>17</v>
      </c>
      <c r="E11" s="20">
        <v>1430</v>
      </c>
      <c r="F11" s="19"/>
      <c r="G11" s="25"/>
      <c r="H11" s="24"/>
      <c r="J11">
        <v>92.3</v>
      </c>
      <c r="K11">
        <v>240</v>
      </c>
      <c r="M11">
        <v>383</v>
      </c>
    </row>
    <row r="12" spans="2:14" hidden="1" x14ac:dyDescent="0.2">
      <c r="B12" s="17">
        <v>2</v>
      </c>
      <c r="C12" t="s">
        <v>18</v>
      </c>
      <c r="D12" s="26"/>
      <c r="F12" s="17"/>
      <c r="G12" s="27"/>
      <c r="H12" s="26"/>
      <c r="J12">
        <v>67</v>
      </c>
      <c r="K12">
        <v>105</v>
      </c>
      <c r="M12">
        <v>158</v>
      </c>
    </row>
    <row r="13" spans="2:14" hidden="1" x14ac:dyDescent="0.2">
      <c r="B13" s="17"/>
      <c r="C13" t="s">
        <v>19</v>
      </c>
      <c r="D13" s="26" t="s">
        <v>20</v>
      </c>
      <c r="E13" s="1">
        <v>675</v>
      </c>
      <c r="F13" s="17"/>
      <c r="G13" s="27"/>
      <c r="H13" s="26"/>
      <c r="J13">
        <v>180.37100000000001</v>
      </c>
      <c r="K13">
        <v>40</v>
      </c>
      <c r="M13">
        <v>54</v>
      </c>
    </row>
    <row r="14" spans="2:14" hidden="1" x14ac:dyDescent="0.2">
      <c r="B14" s="19">
        <v>3</v>
      </c>
      <c r="C14" s="23" t="s">
        <v>21</v>
      </c>
      <c r="D14" s="24" t="s">
        <v>17</v>
      </c>
      <c r="E14" s="20">
        <v>4500</v>
      </c>
      <c r="F14" s="19"/>
      <c r="G14" s="25"/>
      <c r="H14" s="24"/>
      <c r="J14">
        <v>19.138000000000002</v>
      </c>
      <c r="K14">
        <v>95</v>
      </c>
      <c r="M14">
        <v>134</v>
      </c>
    </row>
    <row r="15" spans="2:14" hidden="1" x14ac:dyDescent="0.2">
      <c r="B15" s="10">
        <v>4</v>
      </c>
      <c r="C15" s="28" t="s">
        <v>22</v>
      </c>
      <c r="D15" s="21"/>
      <c r="E15" s="11"/>
      <c r="F15" s="10"/>
      <c r="G15" s="22"/>
      <c r="H15" s="21"/>
      <c r="J15">
        <v>1.6719999999999999</v>
      </c>
      <c r="K15">
        <v>2.5</v>
      </c>
      <c r="M15">
        <v>3.45</v>
      </c>
    </row>
    <row r="16" spans="2:14" hidden="1" x14ac:dyDescent="0.2">
      <c r="B16" s="14"/>
      <c r="C16" s="29" t="s">
        <v>23</v>
      </c>
      <c r="D16" s="30" t="s">
        <v>17</v>
      </c>
      <c r="E16" s="15">
        <v>1860</v>
      </c>
      <c r="F16" s="14"/>
      <c r="G16" s="31"/>
      <c r="H16" s="30"/>
      <c r="J16">
        <v>14.1</v>
      </c>
      <c r="K16">
        <v>832</v>
      </c>
      <c r="M16">
        <v>832</v>
      </c>
    </row>
    <row r="17" spans="2:13" hidden="1" x14ac:dyDescent="0.2">
      <c r="B17" s="32">
        <v>1</v>
      </c>
      <c r="C17" s="33" t="s">
        <v>24</v>
      </c>
      <c r="D17" s="34"/>
      <c r="E17" s="35"/>
      <c r="F17" s="32"/>
      <c r="G17" s="36"/>
      <c r="H17" s="34"/>
    </row>
    <row r="18" spans="2:13" hidden="1" x14ac:dyDescent="0.2">
      <c r="B18" s="32"/>
      <c r="C18" s="2" t="s">
        <v>25</v>
      </c>
      <c r="D18" s="37" t="s">
        <v>26</v>
      </c>
      <c r="E18" s="38">
        <f>ROUND((3.8*1.06),2)</f>
        <v>4.03</v>
      </c>
      <c r="F18" s="39">
        <f>ROUND((E18*0.18),2)</f>
        <v>0.73</v>
      </c>
      <c r="G18" s="40">
        <f>E18+F18</f>
        <v>4.76</v>
      </c>
      <c r="H18" s="41">
        <v>41275</v>
      </c>
      <c r="I18" s="42" t="s">
        <v>27</v>
      </c>
      <c r="M18" s="12" t="s">
        <v>28</v>
      </c>
    </row>
    <row r="19" spans="2:13" hidden="1" x14ac:dyDescent="0.2">
      <c r="B19" s="43">
        <v>1</v>
      </c>
      <c r="C19" s="44" t="s">
        <v>29</v>
      </c>
      <c r="D19" s="34" t="s">
        <v>30</v>
      </c>
      <c r="E19" s="45"/>
      <c r="F19" s="43"/>
      <c r="G19" s="46"/>
      <c r="H19" s="47"/>
    </row>
    <row r="20" spans="2:13" hidden="1" x14ac:dyDescent="0.2">
      <c r="B20" s="32"/>
      <c r="C20" s="33" t="s">
        <v>31</v>
      </c>
      <c r="D20" s="34" t="s">
        <v>32</v>
      </c>
      <c r="E20" s="48">
        <f>'[1]хран.груза на складе (2018)'!$D$23</f>
        <v>269.49</v>
      </c>
      <c r="F20" s="32">
        <f>ROUND((E20*0.18),2)</f>
        <v>48.51</v>
      </c>
      <c r="G20" s="49">
        <f>E20+F20</f>
        <v>318</v>
      </c>
      <c r="H20" s="41">
        <v>43101</v>
      </c>
      <c r="I20" s="42" t="s">
        <v>27</v>
      </c>
      <c r="M20" s="12" t="s">
        <v>33</v>
      </c>
    </row>
    <row r="21" spans="2:13" hidden="1" x14ac:dyDescent="0.2">
      <c r="B21" s="32"/>
      <c r="C21" s="33"/>
      <c r="D21" s="34"/>
      <c r="E21" s="35"/>
      <c r="F21" s="32"/>
      <c r="G21" s="49"/>
      <c r="H21" s="50"/>
    </row>
    <row r="22" spans="2:13" hidden="1" x14ac:dyDescent="0.2">
      <c r="B22" s="43">
        <v>2</v>
      </c>
      <c r="C22" s="44" t="s">
        <v>34</v>
      </c>
      <c r="D22" s="47"/>
      <c r="E22" s="45"/>
      <c r="F22" s="43"/>
      <c r="G22" s="51"/>
      <c r="H22" s="47"/>
      <c r="K22" s="12"/>
      <c r="L22" s="12"/>
    </row>
    <row r="23" spans="2:13" hidden="1" x14ac:dyDescent="0.2">
      <c r="B23" s="32"/>
      <c r="C23" s="33" t="s">
        <v>35</v>
      </c>
      <c r="D23" s="34"/>
      <c r="E23" s="35"/>
      <c r="F23" s="32"/>
      <c r="G23" s="52"/>
      <c r="H23" s="34"/>
      <c r="K23" s="12"/>
      <c r="L23" s="12"/>
    </row>
    <row r="24" spans="2:13" ht="13.5" hidden="1" customHeight="1" x14ac:dyDescent="0.2">
      <c r="B24" s="53"/>
      <c r="C24" s="54" t="s">
        <v>36</v>
      </c>
      <c r="D24" s="55" t="s">
        <v>37</v>
      </c>
      <c r="E24" s="56">
        <f>ROUND((556.78*1.06*1.043),2)-0.31</f>
        <v>615.25</v>
      </c>
      <c r="F24" s="53">
        <f>ROUND((E24*0.18),2)</f>
        <v>110.75</v>
      </c>
      <c r="G24" s="40">
        <f>E24+F24</f>
        <v>726</v>
      </c>
      <c r="H24" s="41">
        <v>43101</v>
      </c>
      <c r="K24" s="12"/>
      <c r="L24" s="12"/>
      <c r="M24" s="12" t="s">
        <v>38</v>
      </c>
    </row>
    <row r="25" spans="2:13" ht="13.5" hidden="1" customHeight="1" x14ac:dyDescent="0.2">
      <c r="B25" s="32">
        <v>3</v>
      </c>
      <c r="C25" s="33" t="s">
        <v>39</v>
      </c>
      <c r="D25" s="57" t="s">
        <v>40</v>
      </c>
      <c r="E25" s="56">
        <v>169.49</v>
      </c>
      <c r="F25" s="53">
        <f>ROUND((E25*0.18),2)</f>
        <v>30.51</v>
      </c>
      <c r="G25" s="40">
        <f>E25+F25</f>
        <v>200</v>
      </c>
      <c r="H25" s="58">
        <v>42494</v>
      </c>
      <c r="K25" s="12"/>
      <c r="L25" s="12"/>
      <c r="M25" s="12" t="s">
        <v>41</v>
      </c>
    </row>
    <row r="26" spans="2:13" hidden="1" x14ac:dyDescent="0.2">
      <c r="B26" s="43">
        <v>4</v>
      </c>
      <c r="C26" s="44" t="s">
        <v>42</v>
      </c>
      <c r="D26" s="59"/>
      <c r="E26" s="45"/>
      <c r="F26" s="43"/>
      <c r="G26" s="51"/>
      <c r="H26" s="47"/>
      <c r="K26" s="12"/>
      <c r="L26" s="12"/>
    </row>
    <row r="27" spans="2:13" hidden="1" x14ac:dyDescent="0.2">
      <c r="B27" s="32"/>
      <c r="C27" s="33" t="s">
        <v>43</v>
      </c>
      <c r="D27" s="60"/>
      <c r="E27" s="35"/>
      <c r="F27" s="32"/>
      <c r="G27" s="52"/>
      <c r="H27" s="34"/>
      <c r="K27" s="12"/>
      <c r="L27" s="12"/>
    </row>
    <row r="28" spans="2:13" hidden="1" x14ac:dyDescent="0.2">
      <c r="B28" s="53"/>
      <c r="C28" s="54" t="s">
        <v>44</v>
      </c>
      <c r="D28" s="55" t="s">
        <v>45</v>
      </c>
      <c r="E28" s="61">
        <f>'[2]калькуляция 18 (Х.Р)'!$C$28</f>
        <v>1520</v>
      </c>
      <c r="F28" s="40">
        <f>ROUND((E28*0.18),2)</f>
        <v>273.60000000000002</v>
      </c>
      <c r="G28" s="40">
        <f>E28+F28</f>
        <v>1793.6</v>
      </c>
      <c r="H28" s="50">
        <v>43101</v>
      </c>
      <c r="K28" s="12"/>
      <c r="L28" s="12"/>
      <c r="M28" s="12"/>
    </row>
    <row r="29" spans="2:13" hidden="1" x14ac:dyDescent="0.2">
      <c r="B29" s="62">
        <v>5</v>
      </c>
      <c r="C29" s="44" t="s">
        <v>46</v>
      </c>
      <c r="D29" s="47"/>
      <c r="E29" s="63"/>
      <c r="F29" s="62"/>
      <c r="G29" s="51"/>
      <c r="H29" s="47"/>
      <c r="K29" s="12"/>
      <c r="L29" s="12"/>
    </row>
    <row r="30" spans="2:13" hidden="1" x14ac:dyDescent="0.2">
      <c r="B30" s="64"/>
      <c r="C30" s="54" t="s">
        <v>47</v>
      </c>
      <c r="D30" s="37" t="s">
        <v>48</v>
      </c>
      <c r="E30" s="65">
        <f>ROUND((40.68*1.06*1.05+0.48),2)</f>
        <v>45.76</v>
      </c>
      <c r="F30" s="66">
        <f>ROUND((E30*0.18),2)</f>
        <v>8.24</v>
      </c>
      <c r="G30" s="40">
        <f>E30+F30</f>
        <v>54</v>
      </c>
      <c r="H30" s="67">
        <v>42736</v>
      </c>
      <c r="K30" s="12"/>
      <c r="L30" s="12"/>
      <c r="M30" s="12"/>
    </row>
    <row r="31" spans="2:13" ht="12.75" hidden="1" customHeight="1" x14ac:dyDescent="0.2">
      <c r="B31" s="68">
        <v>6</v>
      </c>
      <c r="C31" s="2" t="s">
        <v>49</v>
      </c>
      <c r="D31" s="34" t="s">
        <v>50</v>
      </c>
      <c r="E31" s="69">
        <v>677.97</v>
      </c>
      <c r="F31" s="68">
        <f>ROUND((E31*0.18),2)</f>
        <v>122.03</v>
      </c>
      <c r="G31" s="70">
        <f>E31+F31</f>
        <v>800</v>
      </c>
      <c r="H31" s="41">
        <v>40909</v>
      </c>
      <c r="K31" s="12"/>
      <c r="L31" s="12"/>
      <c r="M31" s="12"/>
    </row>
    <row r="32" spans="2:13" hidden="1" x14ac:dyDescent="0.2">
      <c r="B32" s="62">
        <v>7</v>
      </c>
      <c r="C32" s="113" t="s">
        <v>51</v>
      </c>
      <c r="D32" s="47"/>
      <c r="E32" s="63"/>
      <c r="F32" s="62"/>
      <c r="G32" s="51"/>
      <c r="H32" s="47"/>
      <c r="K32" s="12"/>
      <c r="L32" s="12"/>
      <c r="M32" s="12"/>
    </row>
    <row r="33" spans="2:13" ht="24.75" hidden="1" customHeight="1" x14ac:dyDescent="0.2">
      <c r="B33" s="64"/>
      <c r="C33" s="114"/>
      <c r="D33" s="34" t="s">
        <v>50</v>
      </c>
      <c r="E33" s="71">
        <v>889.83</v>
      </c>
      <c r="F33" s="53">
        <f>ROUND((E33*0.18),2)</f>
        <v>160.16999999999999</v>
      </c>
      <c r="G33" s="40">
        <f>E33+F33</f>
        <v>1050</v>
      </c>
      <c r="H33" s="50">
        <v>41022</v>
      </c>
      <c r="K33" s="12"/>
      <c r="L33" s="12"/>
      <c r="M33" s="12"/>
    </row>
    <row r="34" spans="2:13" ht="24.75" hidden="1" customHeight="1" x14ac:dyDescent="0.2">
      <c r="B34" s="72">
        <v>8</v>
      </c>
      <c r="C34" s="73" t="s">
        <v>52</v>
      </c>
      <c r="D34" s="74" t="s">
        <v>53</v>
      </c>
      <c r="E34" s="75">
        <v>1059.32</v>
      </c>
      <c r="F34" s="76">
        <f>ROUND((E34*0.18),2)</f>
        <v>190.68</v>
      </c>
      <c r="G34" s="77">
        <f>E34+F34</f>
        <v>1250</v>
      </c>
      <c r="H34" s="58">
        <v>41022</v>
      </c>
      <c r="K34" s="12"/>
      <c r="L34" s="12"/>
      <c r="M34" s="12"/>
    </row>
    <row r="35" spans="2:13" hidden="1" x14ac:dyDescent="0.2">
      <c r="B35" s="62">
        <v>10</v>
      </c>
      <c r="C35" s="44" t="s">
        <v>54</v>
      </c>
      <c r="D35" s="47"/>
      <c r="E35" s="63"/>
      <c r="F35" s="62"/>
      <c r="G35" s="51"/>
      <c r="H35" s="47"/>
      <c r="K35" s="12"/>
      <c r="L35" s="12"/>
    </row>
    <row r="36" spans="2:13" hidden="1" x14ac:dyDescent="0.2">
      <c r="B36" s="68"/>
      <c r="C36" s="33" t="s">
        <v>55</v>
      </c>
      <c r="D36" s="34"/>
      <c r="E36" s="78"/>
      <c r="F36" s="68"/>
      <c r="G36" s="52"/>
      <c r="H36" s="34"/>
      <c r="K36" s="12"/>
      <c r="L36" s="12"/>
    </row>
    <row r="37" spans="2:13" hidden="1" x14ac:dyDescent="0.2">
      <c r="B37" s="64"/>
      <c r="C37" s="54" t="s">
        <v>56</v>
      </c>
      <c r="D37" s="37" t="s">
        <v>57</v>
      </c>
      <c r="E37" s="71">
        <v>12.71</v>
      </c>
      <c r="F37" s="79">
        <f>ROUND((E37*0.18),2)</f>
        <v>2.29</v>
      </c>
      <c r="G37" s="40">
        <f>E37+F37</f>
        <v>15</v>
      </c>
      <c r="H37" s="50">
        <v>40924</v>
      </c>
      <c r="K37" s="12"/>
      <c r="L37" s="12"/>
      <c r="M37" s="12" t="s">
        <v>58</v>
      </c>
    </row>
    <row r="38" spans="2:13" hidden="1" x14ac:dyDescent="0.2">
      <c r="B38" s="68">
        <v>9</v>
      </c>
      <c r="C38" s="2" t="s">
        <v>59</v>
      </c>
      <c r="D38" s="34"/>
      <c r="E38" s="69"/>
      <c r="F38" s="32"/>
      <c r="G38" s="52"/>
      <c r="H38" s="34"/>
      <c r="K38" s="12"/>
      <c r="L38" s="12"/>
    </row>
    <row r="39" spans="2:13" hidden="1" x14ac:dyDescent="0.2">
      <c r="B39" s="68"/>
      <c r="C39" s="2" t="s">
        <v>60</v>
      </c>
      <c r="D39" s="34" t="s">
        <v>61</v>
      </c>
      <c r="E39" s="69">
        <v>10.17</v>
      </c>
      <c r="F39" s="32">
        <f>ROUND((E39*0.18),2)</f>
        <v>1.83</v>
      </c>
      <c r="G39" s="52">
        <f>E39+F39</f>
        <v>12</v>
      </c>
      <c r="H39" s="67">
        <v>39814</v>
      </c>
      <c r="M39" s="12"/>
    </row>
    <row r="40" spans="2:13" hidden="1" x14ac:dyDescent="0.2">
      <c r="B40" s="62">
        <v>10</v>
      </c>
      <c r="C40" s="44" t="s">
        <v>62</v>
      </c>
      <c r="D40" s="47"/>
      <c r="E40" s="45"/>
      <c r="F40" s="43"/>
      <c r="G40" s="51"/>
      <c r="H40" s="47"/>
    </row>
    <row r="41" spans="2:13" hidden="1" x14ac:dyDescent="0.2">
      <c r="B41" s="32"/>
      <c r="C41" s="33" t="s">
        <v>63</v>
      </c>
      <c r="D41" s="34"/>
      <c r="E41" s="35"/>
      <c r="F41" s="32"/>
      <c r="G41" s="52"/>
      <c r="H41" s="34"/>
    </row>
    <row r="42" spans="2:13" hidden="1" x14ac:dyDescent="0.2">
      <c r="B42" s="53"/>
      <c r="C42" s="54" t="s">
        <v>64</v>
      </c>
      <c r="D42" s="37" t="s">
        <v>65</v>
      </c>
      <c r="E42" s="80">
        <f>'[3]кальк 18'!$H$28</f>
        <v>324.58</v>
      </c>
      <c r="F42" s="81">
        <f>ROUND((E42*0.18),2)</f>
        <v>58.42</v>
      </c>
      <c r="G42" s="40">
        <f>E42+F42</f>
        <v>383</v>
      </c>
      <c r="H42" s="41">
        <v>43101</v>
      </c>
      <c r="I42" s="42" t="s">
        <v>27</v>
      </c>
      <c r="M42" s="12"/>
    </row>
    <row r="43" spans="2:13" hidden="1" x14ac:dyDescent="0.2">
      <c r="B43" s="62">
        <v>11</v>
      </c>
      <c r="C43" s="44" t="s">
        <v>66</v>
      </c>
      <c r="D43" s="47"/>
      <c r="E43" s="63"/>
      <c r="F43" s="43"/>
      <c r="G43" s="52"/>
      <c r="H43" s="47"/>
      <c r="I43" s="42"/>
      <c r="M43" s="12"/>
    </row>
    <row r="44" spans="2:13" hidden="1" x14ac:dyDescent="0.2">
      <c r="B44" s="64"/>
      <c r="C44" s="54" t="s">
        <v>67</v>
      </c>
      <c r="D44" s="37" t="s">
        <v>68</v>
      </c>
      <c r="E44" s="80">
        <f>'[4]1 место 2018'!$E$29</f>
        <v>154.24</v>
      </c>
      <c r="F44" s="53">
        <f>ROUND((E44*0.18),2)</f>
        <v>27.76</v>
      </c>
      <c r="G44" s="52">
        <f>E44+F44</f>
        <v>182</v>
      </c>
      <c r="H44" s="50">
        <v>43101</v>
      </c>
    </row>
    <row r="45" spans="2:13" hidden="1" x14ac:dyDescent="0.2">
      <c r="B45" s="62">
        <v>12</v>
      </c>
      <c r="C45" s="44" t="s">
        <v>66</v>
      </c>
      <c r="D45" s="47"/>
      <c r="E45" s="63"/>
      <c r="F45" s="43"/>
      <c r="G45" s="51"/>
      <c r="H45" s="47"/>
    </row>
    <row r="46" spans="2:13" hidden="1" x14ac:dyDescent="0.2">
      <c r="B46" s="64"/>
      <c r="C46" s="54" t="s">
        <v>69</v>
      </c>
      <c r="D46" s="37" t="s">
        <v>68</v>
      </c>
      <c r="E46" s="80">
        <f>'[4]свыше суток 2018'!$E$29</f>
        <v>285.58999999999997</v>
      </c>
      <c r="F46" s="53">
        <f>ROUND((E46*0.18),2)</f>
        <v>51.41</v>
      </c>
      <c r="G46" s="40">
        <f>E46+F46</f>
        <v>337</v>
      </c>
      <c r="H46" s="50">
        <v>43101</v>
      </c>
    </row>
    <row r="47" spans="2:13" hidden="1" x14ac:dyDescent="0.2">
      <c r="B47" s="62">
        <v>13</v>
      </c>
      <c r="C47" s="44" t="s">
        <v>70</v>
      </c>
      <c r="D47" s="47"/>
      <c r="E47" s="63"/>
      <c r="F47" s="43"/>
      <c r="G47" s="51"/>
      <c r="H47" s="47"/>
    </row>
    <row r="48" spans="2:13" hidden="1" x14ac:dyDescent="0.2">
      <c r="B48" s="64"/>
      <c r="C48" s="54" t="s">
        <v>71</v>
      </c>
      <c r="D48" s="37" t="s">
        <v>72</v>
      </c>
      <c r="E48" s="80">
        <f>'[4]штраф 18'!$E$30</f>
        <v>145.76</v>
      </c>
      <c r="F48" s="53">
        <f>ROUND((E48*0.18),2)</f>
        <v>26.24</v>
      </c>
      <c r="G48" s="40">
        <f>E48+F48</f>
        <v>172</v>
      </c>
      <c r="H48" s="50">
        <v>43101</v>
      </c>
    </row>
    <row r="49" spans="2:13" hidden="1" x14ac:dyDescent="0.2">
      <c r="B49" s="62"/>
      <c r="C49" s="44"/>
      <c r="D49" s="47"/>
      <c r="E49" s="63"/>
      <c r="F49" s="43"/>
      <c r="G49" s="51"/>
      <c r="H49" s="47"/>
    </row>
    <row r="50" spans="2:13" hidden="1" x14ac:dyDescent="0.2">
      <c r="B50" s="64"/>
      <c r="C50" s="54"/>
      <c r="D50" s="37"/>
      <c r="E50" s="82"/>
      <c r="F50" s="40"/>
      <c r="G50" s="40"/>
      <c r="H50" s="50"/>
    </row>
    <row r="51" spans="2:13" hidden="1" x14ac:dyDescent="0.2">
      <c r="B51" s="62">
        <v>14</v>
      </c>
      <c r="C51" s="44" t="s">
        <v>73</v>
      </c>
      <c r="D51" s="47"/>
      <c r="E51" s="63"/>
      <c r="F51" s="43"/>
      <c r="G51" s="51"/>
      <c r="H51" s="47"/>
    </row>
    <row r="52" spans="2:13" hidden="1" x14ac:dyDescent="0.2">
      <c r="B52" s="64"/>
      <c r="C52" s="54" t="s">
        <v>74</v>
      </c>
      <c r="D52" s="37" t="s">
        <v>26</v>
      </c>
      <c r="E52" s="80">
        <f>'[5]термобокс 18'!$B$21</f>
        <v>30</v>
      </c>
      <c r="F52" s="40">
        <f>ROUND((E52*0.18),2)</f>
        <v>5.4</v>
      </c>
      <c r="G52" s="40">
        <f>E52+F52</f>
        <v>35.4</v>
      </c>
      <c r="H52" s="50">
        <v>43101</v>
      </c>
    </row>
    <row r="53" spans="2:13" hidden="1" x14ac:dyDescent="0.2">
      <c r="B53" s="62">
        <v>15</v>
      </c>
      <c r="C53" s="44" t="s">
        <v>75</v>
      </c>
      <c r="D53" s="47"/>
      <c r="E53" s="83"/>
      <c r="F53" s="51"/>
      <c r="G53" s="51"/>
      <c r="H53" s="84"/>
    </row>
    <row r="54" spans="2:13" hidden="1" x14ac:dyDescent="0.2">
      <c r="B54" s="64"/>
      <c r="C54" s="54" t="s">
        <v>76</v>
      </c>
      <c r="D54" s="37" t="s">
        <v>77</v>
      </c>
      <c r="E54" s="80">
        <f>'[6]01 01 18'!$E$29</f>
        <v>1476.27</v>
      </c>
      <c r="F54" s="40">
        <f>ROUND((E54*0.18),2)</f>
        <v>265.73</v>
      </c>
      <c r="G54" s="40">
        <f>E54+F54</f>
        <v>1742</v>
      </c>
      <c r="H54" s="50">
        <v>43101</v>
      </c>
      <c r="M54" t="s">
        <v>78</v>
      </c>
    </row>
    <row r="55" spans="2:13" ht="25.5" hidden="1" x14ac:dyDescent="0.2">
      <c r="B55" s="85">
        <v>16</v>
      </c>
      <c r="C55" s="86" t="s">
        <v>79</v>
      </c>
      <c r="D55" s="37" t="s">
        <v>26</v>
      </c>
      <c r="E55" s="87">
        <f>'[5]б.пит.базир. 18'!$B$24</f>
        <v>72.88</v>
      </c>
      <c r="F55" s="40">
        <f>ROUND((E55*0.18),3)</f>
        <v>13.118</v>
      </c>
      <c r="G55" s="40">
        <f>E55+F55</f>
        <v>85.99799999999999</v>
      </c>
      <c r="H55" s="58">
        <v>43101</v>
      </c>
    </row>
    <row r="56" spans="2:13" ht="38.25" hidden="1" x14ac:dyDescent="0.2">
      <c r="B56" s="76">
        <v>17</v>
      </c>
      <c r="C56" s="88" t="s">
        <v>80</v>
      </c>
      <c r="D56" s="74" t="s">
        <v>26</v>
      </c>
      <c r="E56" s="89">
        <f>[5]выгр.загр.01.01.2018!$B$26</f>
        <v>54.24</v>
      </c>
      <c r="F56" s="40">
        <f>ROUND((E56*0.18),2)</f>
        <v>9.76</v>
      </c>
      <c r="G56" s="40">
        <f>E56+F56</f>
        <v>64</v>
      </c>
      <c r="H56" s="90">
        <v>43101</v>
      </c>
    </row>
    <row r="57" spans="2:13" ht="27.75" hidden="1" customHeight="1" x14ac:dyDescent="0.2">
      <c r="B57" s="76">
        <v>19</v>
      </c>
      <c r="C57" s="91"/>
      <c r="D57" s="74"/>
      <c r="E57" s="76"/>
      <c r="F57" s="52"/>
      <c r="G57" s="40"/>
      <c r="H57" s="90"/>
    </row>
    <row r="58" spans="2:13" ht="15" customHeight="1" x14ac:dyDescent="0.2">
      <c r="B58" s="43">
        <v>1</v>
      </c>
      <c r="C58" s="92" t="s">
        <v>81</v>
      </c>
      <c r="D58" s="47"/>
      <c r="E58" s="45"/>
      <c r="F58" s="43"/>
      <c r="G58" s="93"/>
      <c r="H58" s="94">
        <v>45292</v>
      </c>
    </row>
    <row r="59" spans="2:13" ht="11.25" customHeight="1" x14ac:dyDescent="0.2">
      <c r="B59" s="32"/>
      <c r="C59" s="95" t="s">
        <v>82</v>
      </c>
      <c r="D59" s="34" t="s">
        <v>77</v>
      </c>
      <c r="E59" s="96">
        <v>2944.17</v>
      </c>
      <c r="F59" s="52">
        <v>588.83000000000004</v>
      </c>
      <c r="G59" s="97">
        <v>3533</v>
      </c>
      <c r="H59" s="98" t="s">
        <v>83</v>
      </c>
    </row>
    <row r="60" spans="2:13" ht="12" customHeight="1" x14ac:dyDescent="0.2">
      <c r="B60" s="32"/>
      <c r="C60" s="95" t="s">
        <v>84</v>
      </c>
      <c r="D60" s="34" t="s">
        <v>77</v>
      </c>
      <c r="E60" s="96">
        <v>1950.84</v>
      </c>
      <c r="F60" s="99">
        <v>390.16</v>
      </c>
      <c r="G60" s="97">
        <v>2341</v>
      </c>
      <c r="H60" s="98" t="s">
        <v>83</v>
      </c>
    </row>
    <row r="61" spans="2:13" ht="13.5" customHeight="1" x14ac:dyDescent="0.2">
      <c r="B61" s="53"/>
      <c r="C61" s="100" t="s">
        <v>85</v>
      </c>
      <c r="D61" s="37" t="s">
        <v>86</v>
      </c>
      <c r="E61" s="101">
        <v>2207.5</v>
      </c>
      <c r="F61" s="102">
        <v>441.5</v>
      </c>
      <c r="G61" s="103">
        <v>2649</v>
      </c>
      <c r="H61" s="104" t="s">
        <v>83</v>
      </c>
    </row>
    <row r="62" spans="2:13" ht="15.75" customHeight="1" x14ac:dyDescent="0.2">
      <c r="B62" s="76">
        <v>2</v>
      </c>
      <c r="C62" s="74" t="s">
        <v>87</v>
      </c>
      <c r="D62" s="37" t="s">
        <v>88</v>
      </c>
      <c r="E62" s="105">
        <v>13759.17</v>
      </c>
      <c r="F62" s="106">
        <v>2751.83</v>
      </c>
      <c r="G62" s="106">
        <v>16511</v>
      </c>
      <c r="H62" s="107">
        <v>45292</v>
      </c>
    </row>
    <row r="63" spans="2:13" ht="39" customHeight="1" x14ac:dyDescent="0.2">
      <c r="B63" s="76">
        <v>3</v>
      </c>
      <c r="C63" s="108" t="s">
        <v>89</v>
      </c>
      <c r="D63" s="74" t="s">
        <v>90</v>
      </c>
      <c r="E63" s="96">
        <v>2115</v>
      </c>
      <c r="F63" s="102">
        <v>423</v>
      </c>
      <c r="G63" s="103">
        <v>2538</v>
      </c>
      <c r="H63" s="90">
        <v>45292</v>
      </c>
    </row>
    <row r="64" spans="2:13" ht="25.5" customHeight="1" x14ac:dyDescent="0.2">
      <c r="B64" s="115" t="s">
        <v>91</v>
      </c>
      <c r="C64" s="115"/>
      <c r="D64" s="115"/>
      <c r="E64" s="115"/>
      <c r="F64" s="115"/>
      <c r="G64" s="115"/>
      <c r="H64" s="115"/>
    </row>
    <row r="65" spans="2:8" x14ac:dyDescent="0.2">
      <c r="B65" s="116"/>
      <c r="C65" s="116"/>
      <c r="D65" s="116"/>
      <c r="E65" s="116"/>
      <c r="F65" s="116"/>
      <c r="G65" s="116"/>
      <c r="H65" s="116"/>
    </row>
    <row r="66" spans="2:8" ht="14.25" x14ac:dyDescent="0.2">
      <c r="B66" s="109" t="s">
        <v>92</v>
      </c>
      <c r="E66"/>
      <c r="F66"/>
      <c r="G66"/>
    </row>
    <row r="67" spans="2:8" ht="14.25" x14ac:dyDescent="0.2">
      <c r="B67" s="109" t="s">
        <v>93</v>
      </c>
      <c r="E67"/>
      <c r="G67" s="110" t="s">
        <v>94</v>
      </c>
    </row>
  </sheetData>
  <mergeCells count="6">
    <mergeCell ref="B4:H4"/>
    <mergeCell ref="B5:H5"/>
    <mergeCell ref="B6:H6"/>
    <mergeCell ref="C32:C33"/>
    <mergeCell ref="B64:H64"/>
    <mergeCell ref="B65:H65"/>
  </mergeCells>
  <pageMargins left="0.86614173228346458" right="0.19685039370078741" top="0.23622047244094491" bottom="0" header="0.19685039370078741" footer="0.3149606299212598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</sheetPr>
  <dimension ref="A1:R67"/>
  <sheetViews>
    <sheetView topLeftCell="B4" workbookViewId="0">
      <selection activeCell="C91" sqref="C91"/>
    </sheetView>
  </sheetViews>
  <sheetFormatPr defaultRowHeight="12.75" x14ac:dyDescent="0.2"/>
  <cols>
    <col min="1" max="1" width="1.42578125" hidden="1" customWidth="1"/>
    <col min="2" max="2" width="5.85546875" style="1" customWidth="1"/>
    <col min="3" max="3" width="35.28515625" customWidth="1"/>
    <col min="4" max="4" width="13.42578125" customWidth="1"/>
    <col min="5" max="5" width="9.42578125" style="1" customWidth="1"/>
    <col min="6" max="6" width="8" style="1" customWidth="1"/>
    <col min="7" max="7" width="9.28515625" style="1" customWidth="1"/>
    <col min="8" max="8" width="16.85546875" customWidth="1"/>
    <col min="9" max="9" width="8.140625" customWidth="1"/>
    <col min="10" max="10" width="8.42578125" customWidth="1"/>
    <col min="11" max="11" width="9.28515625" bestFit="1" customWidth="1"/>
    <col min="12" max="12" width="9.28515625" customWidth="1"/>
    <col min="14" max="15" width="9.28515625" bestFit="1" customWidth="1"/>
    <col min="16" max="16" width="4.5703125" customWidth="1"/>
    <col min="17" max="17" width="6.7109375" bestFit="1" customWidth="1"/>
  </cols>
  <sheetData>
    <row r="1" spans="2:18" x14ac:dyDescent="0.2">
      <c r="E1" t="s">
        <v>0</v>
      </c>
      <c r="J1" s="2"/>
      <c r="K1" s="2"/>
      <c r="L1" s="2"/>
      <c r="M1" s="2"/>
      <c r="N1" s="2"/>
      <c r="O1" s="2"/>
      <c r="P1" s="2"/>
      <c r="Q1" s="2"/>
      <c r="R1" s="2"/>
    </row>
    <row r="2" spans="2:18" x14ac:dyDescent="0.2">
      <c r="E2" t="s">
        <v>95</v>
      </c>
      <c r="F2" s="3"/>
      <c r="G2" s="3"/>
      <c r="J2" s="2"/>
      <c r="K2" s="4"/>
      <c r="L2" s="4"/>
      <c r="M2" s="2"/>
      <c r="N2" s="2"/>
      <c r="O2" s="2"/>
      <c r="P2" s="2"/>
      <c r="Q2" s="2"/>
      <c r="R2" s="2"/>
    </row>
    <row r="3" spans="2:18" ht="13.5" customHeight="1" x14ac:dyDescent="0.2">
      <c r="D3" s="5"/>
      <c r="E3" s="6"/>
      <c r="F3" s="6"/>
      <c r="G3" s="6"/>
      <c r="H3" s="5"/>
      <c r="I3" s="5"/>
      <c r="J3" s="7"/>
      <c r="K3" s="2"/>
      <c r="L3" s="2"/>
      <c r="M3" s="2"/>
      <c r="N3" s="2"/>
      <c r="O3" s="2"/>
      <c r="P3" s="2"/>
      <c r="Q3" s="2"/>
      <c r="R3" s="2"/>
    </row>
    <row r="4" spans="2:18" ht="14.25" customHeight="1" x14ac:dyDescent="0.25">
      <c r="B4" s="112" t="s">
        <v>2</v>
      </c>
      <c r="C4" s="112"/>
      <c r="D4" s="112"/>
      <c r="E4" s="112"/>
      <c r="F4" s="112"/>
      <c r="G4" s="112"/>
      <c r="H4" s="112"/>
      <c r="J4" s="9"/>
      <c r="K4" s="2"/>
      <c r="L4" s="2"/>
      <c r="M4" s="2"/>
      <c r="N4" s="2"/>
      <c r="O4" s="2"/>
      <c r="P4" s="2"/>
      <c r="Q4" s="2"/>
      <c r="R4" s="2"/>
    </row>
    <row r="5" spans="2:18" ht="14.25" customHeight="1" x14ac:dyDescent="0.25">
      <c r="B5" s="112" t="s">
        <v>3</v>
      </c>
      <c r="C5" s="112"/>
      <c r="D5" s="112"/>
      <c r="E5" s="112"/>
      <c r="F5" s="112"/>
      <c r="G5" s="112"/>
      <c r="H5" s="112"/>
      <c r="J5" s="8"/>
    </row>
    <row r="6" spans="2:18" ht="15.75" x14ac:dyDescent="0.25">
      <c r="B6" s="112" t="s">
        <v>4</v>
      </c>
      <c r="C6" s="112"/>
      <c r="D6" s="112"/>
      <c r="E6" s="112"/>
      <c r="F6" s="112"/>
      <c r="G6" s="112"/>
      <c r="H6" s="112"/>
      <c r="J6" s="8"/>
    </row>
    <row r="7" spans="2:18" x14ac:dyDescent="0.2">
      <c r="B7" s="10" t="s">
        <v>5</v>
      </c>
      <c r="C7" s="11" t="s">
        <v>6</v>
      </c>
      <c r="D7" s="10" t="s">
        <v>7</v>
      </c>
      <c r="E7" s="10" t="s">
        <v>8</v>
      </c>
      <c r="F7" s="10" t="s">
        <v>9</v>
      </c>
      <c r="G7" s="10" t="s">
        <v>8</v>
      </c>
      <c r="H7" s="10" t="s">
        <v>10</v>
      </c>
    </row>
    <row r="8" spans="2:18" x14ac:dyDescent="0.2">
      <c r="B8" s="14"/>
      <c r="C8" s="15" t="s">
        <v>11</v>
      </c>
      <c r="D8" s="14" t="s">
        <v>12</v>
      </c>
      <c r="E8" s="14" t="s">
        <v>13</v>
      </c>
      <c r="F8" s="16">
        <v>0.2</v>
      </c>
      <c r="G8" s="14" t="s">
        <v>14</v>
      </c>
      <c r="H8" s="17" t="s">
        <v>15</v>
      </c>
    </row>
    <row r="9" spans="2:18" x14ac:dyDescent="0.2">
      <c r="B9" s="18">
        <v>1</v>
      </c>
      <c r="C9" s="19">
        <v>2</v>
      </c>
      <c r="D9" s="20">
        <v>3</v>
      </c>
      <c r="E9" s="19">
        <v>4</v>
      </c>
      <c r="F9" s="19">
        <v>5</v>
      </c>
      <c r="G9" s="19">
        <v>6</v>
      </c>
      <c r="H9" s="19">
        <v>7</v>
      </c>
    </row>
    <row r="10" spans="2:18" hidden="1" x14ac:dyDescent="0.2">
      <c r="B10" s="10"/>
      <c r="D10" s="21"/>
      <c r="F10" s="10"/>
      <c r="G10" s="22"/>
      <c r="H10" s="21"/>
    </row>
    <row r="11" spans="2:18" hidden="1" x14ac:dyDescent="0.2">
      <c r="B11" s="19">
        <v>1</v>
      </c>
      <c r="C11" s="23" t="s">
        <v>16</v>
      </c>
      <c r="D11" s="24" t="s">
        <v>17</v>
      </c>
      <c r="E11" s="20">
        <v>1430</v>
      </c>
      <c r="F11" s="19"/>
      <c r="G11" s="25"/>
      <c r="H11" s="24"/>
      <c r="I11">
        <v>92.3</v>
      </c>
      <c r="J11">
        <v>240</v>
      </c>
      <c r="L11">
        <v>383</v>
      </c>
    </row>
    <row r="12" spans="2:18" hidden="1" x14ac:dyDescent="0.2">
      <c r="B12" s="17">
        <v>2</v>
      </c>
      <c r="C12" t="s">
        <v>18</v>
      </c>
      <c r="D12" s="26"/>
      <c r="F12" s="17"/>
      <c r="G12" s="27"/>
      <c r="H12" s="26"/>
      <c r="I12">
        <v>67</v>
      </c>
      <c r="J12">
        <v>105</v>
      </c>
      <c r="L12">
        <v>158</v>
      </c>
    </row>
    <row r="13" spans="2:18" hidden="1" x14ac:dyDescent="0.2">
      <c r="B13" s="17"/>
      <c r="C13" t="s">
        <v>19</v>
      </c>
      <c r="D13" s="26" t="s">
        <v>20</v>
      </c>
      <c r="E13" s="1">
        <v>675</v>
      </c>
      <c r="F13" s="17"/>
      <c r="G13" s="27"/>
      <c r="H13" s="26"/>
      <c r="I13">
        <v>180.37100000000001</v>
      </c>
      <c r="J13">
        <v>40</v>
      </c>
      <c r="L13">
        <v>54</v>
      </c>
    </row>
    <row r="14" spans="2:18" hidden="1" x14ac:dyDescent="0.2">
      <c r="B14" s="19">
        <v>3</v>
      </c>
      <c r="C14" s="23" t="s">
        <v>21</v>
      </c>
      <c r="D14" s="24" t="s">
        <v>17</v>
      </c>
      <c r="E14" s="20">
        <v>4500</v>
      </c>
      <c r="F14" s="19"/>
      <c r="G14" s="25"/>
      <c r="H14" s="24"/>
      <c r="I14">
        <v>19.138000000000002</v>
      </c>
      <c r="J14">
        <v>95</v>
      </c>
      <c r="L14">
        <v>134</v>
      </c>
    </row>
    <row r="15" spans="2:18" hidden="1" x14ac:dyDescent="0.2">
      <c r="B15" s="10">
        <v>4</v>
      </c>
      <c r="C15" s="28" t="s">
        <v>22</v>
      </c>
      <c r="D15" s="21"/>
      <c r="E15" s="11"/>
      <c r="F15" s="10"/>
      <c r="G15" s="22"/>
      <c r="H15" s="21"/>
      <c r="I15">
        <v>1.6719999999999999</v>
      </c>
      <c r="J15">
        <v>2.5</v>
      </c>
      <c r="L15">
        <v>3.45</v>
      </c>
    </row>
    <row r="16" spans="2:18" hidden="1" x14ac:dyDescent="0.2">
      <c r="B16" s="14"/>
      <c r="C16" s="29" t="s">
        <v>23</v>
      </c>
      <c r="D16" s="30" t="s">
        <v>17</v>
      </c>
      <c r="E16" s="15">
        <v>1860</v>
      </c>
      <c r="F16" s="14"/>
      <c r="G16" s="31"/>
      <c r="H16" s="30"/>
      <c r="I16">
        <v>14.1</v>
      </c>
      <c r="J16">
        <v>832</v>
      </c>
      <c r="L16">
        <v>832</v>
      </c>
    </row>
    <row r="17" spans="2:12" hidden="1" x14ac:dyDescent="0.2">
      <c r="B17" s="32">
        <v>1</v>
      </c>
      <c r="C17" s="33" t="s">
        <v>24</v>
      </c>
      <c r="D17" s="34"/>
      <c r="E17" s="35"/>
      <c r="F17" s="32"/>
      <c r="G17" s="36"/>
      <c r="H17" s="34"/>
    </row>
    <row r="18" spans="2:12" hidden="1" x14ac:dyDescent="0.2">
      <c r="B18" s="32"/>
      <c r="C18" s="2" t="s">
        <v>25</v>
      </c>
      <c r="D18" s="37" t="s">
        <v>26</v>
      </c>
      <c r="E18" s="38">
        <f>ROUND((3.8*1.06),2)</f>
        <v>4.03</v>
      </c>
      <c r="F18" s="39">
        <f>ROUND((E18*0.18),2)</f>
        <v>0.73</v>
      </c>
      <c r="G18" s="40">
        <f>E18+F18</f>
        <v>4.76</v>
      </c>
      <c r="H18" s="41">
        <v>41275</v>
      </c>
      <c r="L18" s="12" t="s">
        <v>28</v>
      </c>
    </row>
    <row r="19" spans="2:12" hidden="1" x14ac:dyDescent="0.2">
      <c r="B19" s="43">
        <v>1</v>
      </c>
      <c r="C19" s="44" t="s">
        <v>29</v>
      </c>
      <c r="D19" s="34" t="s">
        <v>30</v>
      </c>
      <c r="E19" s="45"/>
      <c r="F19" s="43"/>
      <c r="G19" s="46"/>
      <c r="H19" s="47"/>
    </row>
    <row r="20" spans="2:12" hidden="1" x14ac:dyDescent="0.2">
      <c r="B20" s="32"/>
      <c r="C20" s="33" t="s">
        <v>31</v>
      </c>
      <c r="D20" s="34" t="s">
        <v>32</v>
      </c>
      <c r="E20" s="48">
        <f>'[1]хран.груза на складе (2018)'!$D$23</f>
        <v>269.49</v>
      </c>
      <c r="F20" s="32">
        <f>ROUND((E20*0.18),2)</f>
        <v>48.51</v>
      </c>
      <c r="G20" s="49">
        <f>E20+F20</f>
        <v>318</v>
      </c>
      <c r="H20" s="41">
        <v>43101</v>
      </c>
      <c r="L20" s="12" t="s">
        <v>33</v>
      </c>
    </row>
    <row r="21" spans="2:12" hidden="1" x14ac:dyDescent="0.2">
      <c r="B21" s="32"/>
      <c r="C21" s="33"/>
      <c r="D21" s="34"/>
      <c r="E21" s="35"/>
      <c r="F21" s="32"/>
      <c r="G21" s="49"/>
      <c r="H21" s="50"/>
    </row>
    <row r="22" spans="2:12" hidden="1" x14ac:dyDescent="0.2">
      <c r="B22" s="43">
        <v>2</v>
      </c>
      <c r="C22" s="44" t="s">
        <v>34</v>
      </c>
      <c r="D22" s="47"/>
      <c r="E22" s="45"/>
      <c r="F22" s="43"/>
      <c r="G22" s="51"/>
      <c r="H22" s="47"/>
      <c r="J22" s="12"/>
      <c r="K22" s="12"/>
    </row>
    <row r="23" spans="2:12" hidden="1" x14ac:dyDescent="0.2">
      <c r="B23" s="32"/>
      <c r="C23" s="33" t="s">
        <v>35</v>
      </c>
      <c r="D23" s="34"/>
      <c r="E23" s="35"/>
      <c r="F23" s="32"/>
      <c r="G23" s="52"/>
      <c r="H23" s="34"/>
      <c r="J23" s="12"/>
      <c r="K23" s="12"/>
    </row>
    <row r="24" spans="2:12" ht="13.5" hidden="1" customHeight="1" x14ac:dyDescent="0.2">
      <c r="B24" s="53"/>
      <c r="C24" s="54" t="s">
        <v>36</v>
      </c>
      <c r="D24" s="55" t="s">
        <v>37</v>
      </c>
      <c r="E24" s="56">
        <f>ROUND((556.78*1.06*1.043),2)-0.31</f>
        <v>615.25</v>
      </c>
      <c r="F24" s="53">
        <f>ROUND((E24*0.18),2)</f>
        <v>110.75</v>
      </c>
      <c r="G24" s="40">
        <f>E24+F24</f>
        <v>726</v>
      </c>
      <c r="H24" s="41">
        <v>43101</v>
      </c>
      <c r="J24" s="12"/>
      <c r="K24" s="12"/>
      <c r="L24" s="12" t="s">
        <v>38</v>
      </c>
    </row>
    <row r="25" spans="2:12" ht="13.5" hidden="1" customHeight="1" x14ac:dyDescent="0.2">
      <c r="B25" s="32">
        <v>3</v>
      </c>
      <c r="C25" s="33" t="s">
        <v>39</v>
      </c>
      <c r="D25" s="57" t="s">
        <v>40</v>
      </c>
      <c r="E25" s="56">
        <v>169.49</v>
      </c>
      <c r="F25" s="53">
        <f>ROUND((E25*0.18),2)</f>
        <v>30.51</v>
      </c>
      <c r="G25" s="40">
        <f>E25+F25</f>
        <v>200</v>
      </c>
      <c r="H25" s="58">
        <v>42494</v>
      </c>
      <c r="J25" s="12"/>
      <c r="K25" s="12"/>
      <c r="L25" s="12" t="s">
        <v>41</v>
      </c>
    </row>
    <row r="26" spans="2:12" hidden="1" x14ac:dyDescent="0.2">
      <c r="B26" s="43">
        <v>4</v>
      </c>
      <c r="C26" s="44" t="s">
        <v>42</v>
      </c>
      <c r="D26" s="59"/>
      <c r="E26" s="45"/>
      <c r="F26" s="43"/>
      <c r="G26" s="51"/>
      <c r="H26" s="47"/>
      <c r="J26" s="12"/>
      <c r="K26" s="12"/>
    </row>
    <row r="27" spans="2:12" hidden="1" x14ac:dyDescent="0.2">
      <c r="B27" s="32"/>
      <c r="C27" s="33" t="s">
        <v>43</v>
      </c>
      <c r="D27" s="60"/>
      <c r="E27" s="35"/>
      <c r="F27" s="32"/>
      <c r="G27" s="52"/>
      <c r="H27" s="34"/>
      <c r="J27" s="12"/>
      <c r="K27" s="12"/>
    </row>
    <row r="28" spans="2:12" hidden="1" x14ac:dyDescent="0.2">
      <c r="B28" s="53"/>
      <c r="C28" s="54" t="s">
        <v>44</v>
      </c>
      <c r="D28" s="55" t="s">
        <v>45</v>
      </c>
      <c r="E28" s="61">
        <f>'[2]калькуляция 18 (Х.Р)'!$C$28</f>
        <v>1520</v>
      </c>
      <c r="F28" s="40">
        <f>ROUND((E28*0.18),2)</f>
        <v>273.60000000000002</v>
      </c>
      <c r="G28" s="40">
        <f>E28+F28</f>
        <v>1793.6</v>
      </c>
      <c r="H28" s="50">
        <v>43101</v>
      </c>
      <c r="J28" s="12"/>
      <c r="K28" s="12"/>
      <c r="L28" s="12"/>
    </row>
    <row r="29" spans="2:12" hidden="1" x14ac:dyDescent="0.2">
      <c r="B29" s="62">
        <v>5</v>
      </c>
      <c r="C29" s="44" t="s">
        <v>46</v>
      </c>
      <c r="D29" s="47"/>
      <c r="E29" s="63"/>
      <c r="F29" s="62"/>
      <c r="G29" s="51"/>
      <c r="H29" s="47"/>
      <c r="J29" s="12"/>
      <c r="K29" s="12"/>
    </row>
    <row r="30" spans="2:12" hidden="1" x14ac:dyDescent="0.2">
      <c r="B30" s="64"/>
      <c r="C30" s="54" t="s">
        <v>47</v>
      </c>
      <c r="D30" s="37" t="s">
        <v>48</v>
      </c>
      <c r="E30" s="65">
        <f>ROUND((40.68*1.06*1.05+0.48),2)</f>
        <v>45.76</v>
      </c>
      <c r="F30" s="66">
        <f>ROUND((E30*0.18),2)</f>
        <v>8.24</v>
      </c>
      <c r="G30" s="40">
        <f>E30+F30</f>
        <v>54</v>
      </c>
      <c r="H30" s="67">
        <v>42736</v>
      </c>
      <c r="J30" s="12"/>
      <c r="K30" s="12"/>
      <c r="L30" s="12"/>
    </row>
    <row r="31" spans="2:12" ht="12.75" hidden="1" customHeight="1" x14ac:dyDescent="0.2">
      <c r="B31" s="68">
        <v>6</v>
      </c>
      <c r="C31" s="2" t="s">
        <v>49</v>
      </c>
      <c r="D31" s="34" t="s">
        <v>50</v>
      </c>
      <c r="E31" s="69">
        <v>677.97</v>
      </c>
      <c r="F31" s="68">
        <f>ROUND((E31*0.18),2)</f>
        <v>122.03</v>
      </c>
      <c r="G31" s="70">
        <f>E31+F31</f>
        <v>800</v>
      </c>
      <c r="H31" s="41">
        <v>40909</v>
      </c>
      <c r="J31" s="12"/>
      <c r="K31" s="12"/>
      <c r="L31" s="12"/>
    </row>
    <row r="32" spans="2:12" hidden="1" x14ac:dyDescent="0.2">
      <c r="B32" s="62">
        <v>7</v>
      </c>
      <c r="C32" s="113" t="s">
        <v>51</v>
      </c>
      <c r="D32" s="47"/>
      <c r="E32" s="63"/>
      <c r="F32" s="62"/>
      <c r="G32" s="51"/>
      <c r="H32" s="47"/>
      <c r="J32" s="12"/>
      <c r="K32" s="12"/>
      <c r="L32" s="12"/>
    </row>
    <row r="33" spans="2:12" ht="24.75" hidden="1" customHeight="1" x14ac:dyDescent="0.2">
      <c r="B33" s="64"/>
      <c r="C33" s="114"/>
      <c r="D33" s="34" t="s">
        <v>50</v>
      </c>
      <c r="E33" s="71">
        <v>889.83</v>
      </c>
      <c r="F33" s="53">
        <f>ROUND((E33*0.18),2)</f>
        <v>160.16999999999999</v>
      </c>
      <c r="G33" s="40">
        <f>E33+F33</f>
        <v>1050</v>
      </c>
      <c r="H33" s="50">
        <v>41022</v>
      </c>
      <c r="J33" s="12"/>
      <c r="K33" s="12"/>
      <c r="L33" s="12"/>
    </row>
    <row r="34" spans="2:12" ht="24.75" hidden="1" customHeight="1" x14ac:dyDescent="0.2">
      <c r="B34" s="72">
        <v>8</v>
      </c>
      <c r="C34" s="73" t="s">
        <v>52</v>
      </c>
      <c r="D34" s="74" t="s">
        <v>53</v>
      </c>
      <c r="E34" s="75">
        <v>1059.32</v>
      </c>
      <c r="F34" s="76">
        <f>ROUND((E34*0.18),2)</f>
        <v>190.68</v>
      </c>
      <c r="G34" s="77">
        <f>E34+F34</f>
        <v>1250</v>
      </c>
      <c r="H34" s="58">
        <v>41022</v>
      </c>
      <c r="J34" s="12"/>
      <c r="K34" s="12"/>
      <c r="L34" s="12"/>
    </row>
    <row r="35" spans="2:12" hidden="1" x14ac:dyDescent="0.2">
      <c r="B35" s="62">
        <v>10</v>
      </c>
      <c r="C35" s="44" t="s">
        <v>54</v>
      </c>
      <c r="D35" s="47"/>
      <c r="E35" s="63"/>
      <c r="F35" s="62"/>
      <c r="G35" s="51"/>
      <c r="H35" s="47"/>
      <c r="J35" s="12"/>
      <c r="K35" s="12"/>
    </row>
    <row r="36" spans="2:12" hidden="1" x14ac:dyDescent="0.2">
      <c r="B36" s="68"/>
      <c r="C36" s="33" t="s">
        <v>55</v>
      </c>
      <c r="D36" s="34"/>
      <c r="E36" s="78"/>
      <c r="F36" s="68"/>
      <c r="G36" s="52"/>
      <c r="H36" s="34"/>
      <c r="J36" s="12"/>
      <c r="K36" s="12"/>
    </row>
    <row r="37" spans="2:12" hidden="1" x14ac:dyDescent="0.2">
      <c r="B37" s="64"/>
      <c r="C37" s="54" t="s">
        <v>56</v>
      </c>
      <c r="D37" s="37" t="s">
        <v>57</v>
      </c>
      <c r="E37" s="71">
        <v>12.71</v>
      </c>
      <c r="F37" s="79">
        <f>ROUND((E37*0.18),2)</f>
        <v>2.29</v>
      </c>
      <c r="G37" s="40">
        <f>E37+F37</f>
        <v>15</v>
      </c>
      <c r="H37" s="50">
        <v>40924</v>
      </c>
      <c r="J37" s="12"/>
      <c r="K37" s="12"/>
      <c r="L37" s="12" t="s">
        <v>58</v>
      </c>
    </row>
    <row r="38" spans="2:12" hidden="1" x14ac:dyDescent="0.2">
      <c r="B38" s="68">
        <v>9</v>
      </c>
      <c r="C38" s="2" t="s">
        <v>59</v>
      </c>
      <c r="D38" s="34"/>
      <c r="E38" s="69"/>
      <c r="F38" s="32"/>
      <c r="G38" s="52"/>
      <c r="H38" s="34"/>
      <c r="J38" s="12"/>
      <c r="K38" s="12"/>
    </row>
    <row r="39" spans="2:12" hidden="1" x14ac:dyDescent="0.2">
      <c r="B39" s="68"/>
      <c r="C39" s="2" t="s">
        <v>60</v>
      </c>
      <c r="D39" s="34" t="s">
        <v>61</v>
      </c>
      <c r="E39" s="69">
        <v>10.17</v>
      </c>
      <c r="F39" s="32">
        <f>ROUND((E39*0.18),2)</f>
        <v>1.83</v>
      </c>
      <c r="G39" s="52">
        <f>E39+F39</f>
        <v>12</v>
      </c>
      <c r="H39" s="67">
        <v>39814</v>
      </c>
      <c r="L39" s="12"/>
    </row>
    <row r="40" spans="2:12" hidden="1" x14ac:dyDescent="0.2">
      <c r="B40" s="62">
        <v>10</v>
      </c>
      <c r="C40" s="44" t="s">
        <v>62</v>
      </c>
      <c r="D40" s="47"/>
      <c r="E40" s="45"/>
      <c r="F40" s="43"/>
      <c r="G40" s="51"/>
      <c r="H40" s="47"/>
    </row>
    <row r="41" spans="2:12" hidden="1" x14ac:dyDescent="0.2">
      <c r="B41" s="32"/>
      <c r="C41" s="33" t="s">
        <v>63</v>
      </c>
      <c r="D41" s="34"/>
      <c r="E41" s="35"/>
      <c r="F41" s="32"/>
      <c r="G41" s="52"/>
      <c r="H41" s="34"/>
    </row>
    <row r="42" spans="2:12" hidden="1" x14ac:dyDescent="0.2">
      <c r="B42" s="53"/>
      <c r="C42" s="54" t="s">
        <v>64</v>
      </c>
      <c r="D42" s="37" t="s">
        <v>65</v>
      </c>
      <c r="E42" s="80">
        <f>'[3]кальк 18'!$H$28</f>
        <v>324.58</v>
      </c>
      <c r="F42" s="81">
        <f>ROUND((E42*0.18),2)</f>
        <v>58.42</v>
      </c>
      <c r="G42" s="40">
        <f>E42+F42</f>
        <v>383</v>
      </c>
      <c r="H42" s="41">
        <v>43101</v>
      </c>
      <c r="L42" s="12"/>
    </row>
    <row r="43" spans="2:12" hidden="1" x14ac:dyDescent="0.2">
      <c r="B43" s="62">
        <v>11</v>
      </c>
      <c r="C43" s="44" t="s">
        <v>66</v>
      </c>
      <c r="D43" s="47"/>
      <c r="E43" s="63"/>
      <c r="F43" s="43"/>
      <c r="G43" s="52"/>
      <c r="H43" s="47"/>
      <c r="L43" s="12"/>
    </row>
    <row r="44" spans="2:12" hidden="1" x14ac:dyDescent="0.2">
      <c r="B44" s="64"/>
      <c r="C44" s="54" t="s">
        <v>67</v>
      </c>
      <c r="D44" s="37" t="s">
        <v>68</v>
      </c>
      <c r="E44" s="80">
        <f>'[4]1 место 2018'!$E$29</f>
        <v>154.24</v>
      </c>
      <c r="F44" s="53">
        <f>ROUND((E44*0.18),2)</f>
        <v>27.76</v>
      </c>
      <c r="G44" s="52">
        <f>E44+F44</f>
        <v>182</v>
      </c>
      <c r="H44" s="50">
        <v>43101</v>
      </c>
    </row>
    <row r="45" spans="2:12" hidden="1" x14ac:dyDescent="0.2">
      <c r="B45" s="62">
        <v>12</v>
      </c>
      <c r="C45" s="44" t="s">
        <v>66</v>
      </c>
      <c r="D45" s="47"/>
      <c r="E45" s="63"/>
      <c r="F45" s="43"/>
      <c r="G45" s="51"/>
      <c r="H45" s="47"/>
    </row>
    <row r="46" spans="2:12" hidden="1" x14ac:dyDescent="0.2">
      <c r="B46" s="64"/>
      <c r="C46" s="54" t="s">
        <v>69</v>
      </c>
      <c r="D46" s="37" t="s">
        <v>68</v>
      </c>
      <c r="E46" s="80">
        <f>'[4]свыше суток 2018'!$E$29</f>
        <v>285.58999999999997</v>
      </c>
      <c r="F46" s="53">
        <f>ROUND((E46*0.18),2)</f>
        <v>51.41</v>
      </c>
      <c r="G46" s="40">
        <f>E46+F46</f>
        <v>337</v>
      </c>
      <c r="H46" s="50">
        <v>43101</v>
      </c>
    </row>
    <row r="47" spans="2:12" hidden="1" x14ac:dyDescent="0.2">
      <c r="B47" s="62">
        <v>13</v>
      </c>
      <c r="C47" s="44" t="s">
        <v>70</v>
      </c>
      <c r="D47" s="47"/>
      <c r="E47" s="63"/>
      <c r="F47" s="43"/>
      <c r="G47" s="51"/>
      <c r="H47" s="47"/>
    </row>
    <row r="48" spans="2:12" hidden="1" x14ac:dyDescent="0.2">
      <c r="B48" s="64"/>
      <c r="C48" s="54" t="s">
        <v>71</v>
      </c>
      <c r="D48" s="37" t="s">
        <v>72</v>
      </c>
      <c r="E48" s="80">
        <f>'[4]штраф 18'!$E$30</f>
        <v>145.76</v>
      </c>
      <c r="F48" s="53">
        <f>ROUND((E48*0.18),2)</f>
        <v>26.24</v>
      </c>
      <c r="G48" s="40">
        <f>E48+F48</f>
        <v>172</v>
      </c>
      <c r="H48" s="50">
        <v>43101</v>
      </c>
    </row>
    <row r="49" spans="2:12" hidden="1" x14ac:dyDescent="0.2">
      <c r="B49" s="62"/>
      <c r="C49" s="44"/>
      <c r="D49" s="47"/>
      <c r="E49" s="63"/>
      <c r="F49" s="43"/>
      <c r="G49" s="51"/>
      <c r="H49" s="47"/>
    </row>
    <row r="50" spans="2:12" hidden="1" x14ac:dyDescent="0.2">
      <c r="B50" s="64"/>
      <c r="C50" s="54"/>
      <c r="D50" s="37"/>
      <c r="E50" s="82"/>
      <c r="F50" s="40"/>
      <c r="G50" s="40"/>
      <c r="H50" s="50"/>
    </row>
    <row r="51" spans="2:12" hidden="1" x14ac:dyDescent="0.2">
      <c r="B51" s="62">
        <v>14</v>
      </c>
      <c r="C51" s="44" t="s">
        <v>73</v>
      </c>
      <c r="D51" s="47"/>
      <c r="E51" s="63"/>
      <c r="F51" s="43"/>
      <c r="G51" s="51"/>
      <c r="H51" s="47"/>
    </row>
    <row r="52" spans="2:12" hidden="1" x14ac:dyDescent="0.2">
      <c r="B52" s="64"/>
      <c r="C52" s="54" t="s">
        <v>74</v>
      </c>
      <c r="D52" s="37" t="s">
        <v>26</v>
      </c>
      <c r="E52" s="80">
        <f>'[5]термобокс 18'!$B$21</f>
        <v>30</v>
      </c>
      <c r="F52" s="40">
        <f>ROUND((E52*0.18),2)</f>
        <v>5.4</v>
      </c>
      <c r="G52" s="40">
        <f>E52+F52</f>
        <v>35.4</v>
      </c>
      <c r="H52" s="50">
        <v>43101</v>
      </c>
    </row>
    <row r="53" spans="2:12" hidden="1" x14ac:dyDescent="0.2">
      <c r="B53" s="62">
        <v>15</v>
      </c>
      <c r="C53" s="44" t="s">
        <v>75</v>
      </c>
      <c r="D53" s="47"/>
      <c r="E53" s="83"/>
      <c r="F53" s="51"/>
      <c r="G53" s="51"/>
      <c r="H53" s="84"/>
    </row>
    <row r="54" spans="2:12" hidden="1" x14ac:dyDescent="0.2">
      <c r="B54" s="64"/>
      <c r="C54" s="54" t="s">
        <v>76</v>
      </c>
      <c r="D54" s="37" t="s">
        <v>77</v>
      </c>
      <c r="E54" s="80">
        <f>'[6]01 01 18'!$E$29</f>
        <v>1476.27</v>
      </c>
      <c r="F54" s="40">
        <f>ROUND((E54*0.18),2)</f>
        <v>265.73</v>
      </c>
      <c r="G54" s="40">
        <f>E54+F54</f>
        <v>1742</v>
      </c>
      <c r="H54" s="50">
        <v>43101</v>
      </c>
      <c r="L54" t="s">
        <v>78</v>
      </c>
    </row>
    <row r="55" spans="2:12" ht="25.5" hidden="1" x14ac:dyDescent="0.2">
      <c r="B55" s="85">
        <v>16</v>
      </c>
      <c r="C55" s="86" t="s">
        <v>79</v>
      </c>
      <c r="D55" s="37" t="s">
        <v>26</v>
      </c>
      <c r="E55" s="87">
        <f>'[5]б.пит.базир. 18'!$B$24</f>
        <v>72.88</v>
      </c>
      <c r="F55" s="40">
        <f>ROUND((E55*0.18),3)</f>
        <v>13.118</v>
      </c>
      <c r="G55" s="40">
        <f>E55+F55</f>
        <v>85.99799999999999</v>
      </c>
      <c r="H55" s="58">
        <v>43101</v>
      </c>
    </row>
    <row r="56" spans="2:12" ht="38.25" hidden="1" x14ac:dyDescent="0.2">
      <c r="B56" s="76">
        <v>17</v>
      </c>
      <c r="C56" s="88" t="s">
        <v>80</v>
      </c>
      <c r="D56" s="74" t="s">
        <v>26</v>
      </c>
      <c r="E56" s="89">
        <f>[5]выгр.загр.01.01.2018!$B$26</f>
        <v>54.24</v>
      </c>
      <c r="F56" s="40">
        <f>ROUND((E56*0.18),2)</f>
        <v>9.76</v>
      </c>
      <c r="G56" s="40">
        <f>E56+F56</f>
        <v>64</v>
      </c>
      <c r="H56" s="90">
        <v>43101</v>
      </c>
    </row>
    <row r="57" spans="2:12" ht="27.75" hidden="1" customHeight="1" x14ac:dyDescent="0.2">
      <c r="B57" s="76">
        <v>19</v>
      </c>
      <c r="C57" s="91"/>
      <c r="D57" s="74"/>
      <c r="E57" s="76"/>
      <c r="F57" s="52"/>
      <c r="G57" s="40"/>
      <c r="H57" s="90"/>
    </row>
    <row r="58" spans="2:12" ht="15" customHeight="1" x14ac:dyDescent="0.2">
      <c r="B58" s="43">
        <v>1</v>
      </c>
      <c r="C58" s="92" t="s">
        <v>81</v>
      </c>
      <c r="D58" s="47"/>
      <c r="E58" s="45"/>
      <c r="F58" s="43"/>
      <c r="G58" s="93"/>
      <c r="H58" s="94">
        <v>44927</v>
      </c>
    </row>
    <row r="59" spans="2:12" ht="11.25" customHeight="1" x14ac:dyDescent="0.2">
      <c r="B59" s="32"/>
      <c r="C59" s="95" t="s">
        <v>82</v>
      </c>
      <c r="D59" s="34" t="s">
        <v>77</v>
      </c>
      <c r="E59" s="96">
        <v>2766.67</v>
      </c>
      <c r="F59" s="52">
        <v>553.33000000000004</v>
      </c>
      <c r="G59" s="97">
        <v>3320</v>
      </c>
      <c r="H59" s="98" t="s">
        <v>83</v>
      </c>
    </row>
    <row r="60" spans="2:12" ht="12" customHeight="1" x14ac:dyDescent="0.2">
      <c r="B60" s="32"/>
      <c r="C60" s="95" t="s">
        <v>84</v>
      </c>
      <c r="D60" s="34" t="s">
        <v>77</v>
      </c>
      <c r="E60" s="96">
        <v>1833.33</v>
      </c>
      <c r="F60" s="52">
        <v>366.67</v>
      </c>
      <c r="G60" s="97">
        <v>2200</v>
      </c>
      <c r="H60" s="98" t="s">
        <v>83</v>
      </c>
    </row>
    <row r="61" spans="2:12" ht="13.5" customHeight="1" x14ac:dyDescent="0.2">
      <c r="B61" s="53"/>
      <c r="C61" s="100" t="s">
        <v>85</v>
      </c>
      <c r="D61" s="37" t="s">
        <v>86</v>
      </c>
      <c r="E61" s="96">
        <v>2075</v>
      </c>
      <c r="F61" s="102">
        <v>415</v>
      </c>
      <c r="G61" s="103">
        <v>2490</v>
      </c>
      <c r="H61" s="104" t="s">
        <v>83</v>
      </c>
    </row>
    <row r="62" spans="2:12" ht="15.75" customHeight="1" x14ac:dyDescent="0.2">
      <c r="B62" s="76">
        <v>2</v>
      </c>
      <c r="C62" s="74" t="s">
        <v>87</v>
      </c>
      <c r="D62" s="37" t="s">
        <v>88</v>
      </c>
      <c r="E62" s="111">
        <v>13083.33</v>
      </c>
      <c r="F62" s="102">
        <v>2616.67</v>
      </c>
      <c r="G62" s="102">
        <v>15700</v>
      </c>
      <c r="H62" s="90">
        <v>44927</v>
      </c>
    </row>
    <row r="63" spans="2:12" ht="39" customHeight="1" x14ac:dyDescent="0.2">
      <c r="B63" s="76">
        <v>3</v>
      </c>
      <c r="C63" s="108" t="s">
        <v>89</v>
      </c>
      <c r="D63" s="74" t="s">
        <v>90</v>
      </c>
      <c r="E63" s="96">
        <v>1991.67</v>
      </c>
      <c r="F63" s="102">
        <v>398.33</v>
      </c>
      <c r="G63" s="103">
        <v>2390</v>
      </c>
      <c r="H63" s="90">
        <v>44927</v>
      </c>
    </row>
    <row r="64" spans="2:12" ht="25.5" customHeight="1" x14ac:dyDescent="0.2">
      <c r="B64" s="115" t="s">
        <v>96</v>
      </c>
      <c r="C64" s="115"/>
      <c r="D64" s="115"/>
      <c r="E64" s="115"/>
      <c r="F64" s="115"/>
      <c r="G64" s="115"/>
      <c r="H64" s="115"/>
    </row>
    <row r="65" spans="2:8" x14ac:dyDescent="0.2">
      <c r="B65" s="116"/>
      <c r="C65" s="116"/>
      <c r="D65" s="116"/>
      <c r="E65" s="116"/>
      <c r="F65" s="116"/>
      <c r="G65" s="116"/>
      <c r="H65" s="116"/>
    </row>
    <row r="66" spans="2:8" ht="14.25" x14ac:dyDescent="0.2">
      <c r="B66" s="109" t="s">
        <v>92</v>
      </c>
      <c r="E66"/>
      <c r="F66"/>
      <c r="G66"/>
    </row>
    <row r="67" spans="2:8" ht="14.25" x14ac:dyDescent="0.2">
      <c r="B67" s="109" t="s">
        <v>93</v>
      </c>
      <c r="E67"/>
      <c r="G67" s="110" t="s">
        <v>97</v>
      </c>
    </row>
  </sheetData>
  <mergeCells count="6">
    <mergeCell ref="B4:H4"/>
    <mergeCell ref="B5:H5"/>
    <mergeCell ref="B6:H6"/>
    <mergeCell ref="C32:C33"/>
    <mergeCell ref="B64:H64"/>
    <mergeCell ref="B65:H65"/>
  </mergeCells>
  <pageMargins left="0.39370078740157483" right="0.19685039370078741" top="0.22" bottom="0" header="0.2" footer="0.31496062992125984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01.01.24</vt:lpstr>
      <vt:lpstr>01.01.23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peo_econ</dc:creator>
  <cp:lastModifiedBy>sitis-ing</cp:lastModifiedBy>
  <dcterms:created xsi:type="dcterms:W3CDTF">2024-04-09T10:45:57Z</dcterms:created>
  <dcterms:modified xsi:type="dcterms:W3CDTF">2024-04-10T02:15:25Z</dcterms:modified>
</cp:coreProperties>
</file>